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firstSheet="1" activeTab="1"/>
  </bookViews>
  <sheets>
    <sheet name="Declaration" sheetId="1" state="hidden" r:id="rId1"/>
    <sheet name="Table-I Summary Statement" sheetId="2" r:id="rId2"/>
    <sheet name="Table-II Promoter Shareholding" sheetId="3" state="hidden" r:id="rId3"/>
    <sheet name="Table-III Public Shareholding" sheetId="4" state="hidden" r:id="rId4"/>
    <sheet name="Table-IV NP-NP Shareholding" sheetId="5" state="hidden" r:id="rId5"/>
    <sheet name="Table-IIIA Person in Concert" sheetId="6" state="hidden" r:id="rId6"/>
    <sheet name="Table-IIIB Unclaimed Details" sheetId="7" state="hidden" r:id="rId7"/>
  </sheets>
  <definedNames>
    <definedName name="_xlnm.Print_Titles" localSheetId="0">Declaration!$4:$6</definedName>
    <definedName name="_xlnm.Print_Titles" localSheetId="6">'Table-IIIB Unclaimed Details'!$4:$6</definedName>
  </definedNames>
  <calcPr calcId="124519"/>
</workbook>
</file>

<file path=xl/calcChain.xml><?xml version="1.0" encoding="utf-8"?>
<calcChain xmlns="http://schemas.openxmlformats.org/spreadsheetml/2006/main">
  <c r="F43" i="4"/>
  <c r="T21" s="1"/>
  <c r="E43"/>
  <c r="E21" s="1"/>
  <c r="D43"/>
  <c r="D21" s="1"/>
  <c r="D29" l="1"/>
  <c r="D30" s="1"/>
  <c r="C10" i="2" s="1"/>
  <c r="T29" i="4"/>
  <c r="T30" s="1"/>
  <c r="S10" i="2" s="1"/>
  <c r="D9"/>
  <c r="E29" i="4"/>
  <c r="E30" s="1"/>
  <c r="D10" i="2" s="1"/>
  <c r="Q29" i="4"/>
  <c r="P29"/>
  <c r="N29"/>
  <c r="K29"/>
  <c r="K30" s="1"/>
  <c r="H28"/>
  <c r="J28" s="1"/>
  <c r="L28" s="1"/>
  <c r="J23"/>
  <c r="I23"/>
  <c r="H23"/>
  <c r="I22"/>
  <c r="H22"/>
  <c r="O22" s="1"/>
  <c r="M13"/>
  <c r="M17" s="1"/>
  <c r="J15"/>
  <c r="J14"/>
  <c r="J13"/>
  <c r="J12"/>
  <c r="J11"/>
  <c r="J10"/>
  <c r="J9"/>
  <c r="J8"/>
  <c r="H13"/>
  <c r="H12"/>
  <c r="H8"/>
  <c r="E23"/>
  <c r="D23"/>
  <c r="Q30"/>
  <c r="P30"/>
  <c r="N30"/>
  <c r="G30"/>
  <c r="F30"/>
  <c r="D38" i="3"/>
  <c r="T37"/>
  <c r="S37"/>
  <c r="R37"/>
  <c r="Q37"/>
  <c r="P37"/>
  <c r="O37"/>
  <c r="N37"/>
  <c r="M37"/>
  <c r="L37"/>
  <c r="K37"/>
  <c r="J37"/>
  <c r="I37"/>
  <c r="H37"/>
  <c r="E37"/>
  <c r="H31"/>
  <c r="H30"/>
  <c r="H29"/>
  <c r="H28"/>
  <c r="H27"/>
  <c r="H26"/>
  <c r="H25"/>
  <c r="H24"/>
  <c r="H23"/>
  <c r="E23"/>
  <c r="T20"/>
  <c r="S20"/>
  <c r="R20"/>
  <c r="Q20"/>
  <c r="P20"/>
  <c r="O20"/>
  <c r="N20"/>
  <c r="M20"/>
  <c r="L20"/>
  <c r="K20"/>
  <c r="J20"/>
  <c r="I20"/>
  <c r="H20"/>
  <c r="G20"/>
  <c r="F20"/>
  <c r="E20"/>
  <c r="J16"/>
  <c r="H16"/>
  <c r="J15"/>
  <c r="H15"/>
  <c r="J14"/>
  <c r="J13"/>
  <c r="H13"/>
  <c r="J12"/>
  <c r="H12"/>
  <c r="J11"/>
  <c r="H11"/>
  <c r="L10"/>
  <c r="J10"/>
  <c r="H10"/>
  <c r="L9"/>
  <c r="J9"/>
  <c r="H9"/>
  <c r="T8"/>
  <c r="O27" i="4"/>
  <c r="O26"/>
  <c r="O25"/>
  <c r="O23"/>
  <c r="O18"/>
  <c r="O15"/>
  <c r="O14"/>
  <c r="O13"/>
  <c r="O12"/>
  <c r="O11"/>
  <c r="O10"/>
  <c r="O9"/>
  <c r="I27"/>
  <c r="I26"/>
  <c r="I25"/>
  <c r="I18"/>
  <c r="I8"/>
  <c r="I28" l="1"/>
  <c r="M28" s="1"/>
  <c r="O28" s="1"/>
  <c r="H21"/>
  <c r="H29" s="1"/>
  <c r="O8"/>
  <c r="I19"/>
  <c r="I9"/>
  <c r="I10"/>
  <c r="I11"/>
  <c r="I12"/>
  <c r="I13"/>
  <c r="I14"/>
  <c r="I15"/>
  <c r="J25" i="3"/>
  <c r="J24"/>
  <c r="J23"/>
  <c r="J22"/>
  <c r="H22"/>
  <c r="O22" s="1"/>
  <c r="I36"/>
  <c r="I35"/>
  <c r="I34"/>
  <c r="I33"/>
  <c r="I32"/>
  <c r="I31"/>
  <c r="I30"/>
  <c r="I29"/>
  <c r="I28"/>
  <c r="I27"/>
  <c r="I26"/>
  <c r="I25"/>
  <c r="I24"/>
  <c r="I23"/>
  <c r="I21"/>
  <c r="I9"/>
  <c r="I10"/>
  <c r="I11"/>
  <c r="I12"/>
  <c r="I13"/>
  <c r="I14"/>
  <c r="I15"/>
  <c r="I16"/>
  <c r="I17"/>
  <c r="I18"/>
  <c r="I19"/>
  <c r="M9"/>
  <c r="M17"/>
  <c r="M18"/>
  <c r="M19"/>
  <c r="M21"/>
  <c r="M30"/>
  <c r="M31"/>
  <c r="M32"/>
  <c r="M33"/>
  <c r="M34"/>
  <c r="M35"/>
  <c r="M36"/>
  <c r="O9"/>
  <c r="O10"/>
  <c r="O11"/>
  <c r="O12"/>
  <c r="O13"/>
  <c r="O14"/>
  <c r="O15"/>
  <c r="O16"/>
  <c r="O17"/>
  <c r="O18"/>
  <c r="O19"/>
  <c r="O21"/>
  <c r="O23"/>
  <c r="O24"/>
  <c r="O25"/>
  <c r="O26"/>
  <c r="O27"/>
  <c r="O28"/>
  <c r="O29"/>
  <c r="O30"/>
  <c r="O31"/>
  <c r="O32"/>
  <c r="O33"/>
  <c r="O34"/>
  <c r="O35"/>
  <c r="O36"/>
  <c r="J8"/>
  <c r="H8"/>
  <c r="I8" s="1"/>
  <c r="E8"/>
  <c r="N11" i="2"/>
  <c r="N12"/>
  <c r="N13"/>
  <c r="N14"/>
  <c r="G10"/>
  <c r="G11"/>
  <c r="G12"/>
  <c r="G13"/>
  <c r="G14"/>
  <c r="G9"/>
  <c r="I21" i="4" l="1"/>
  <c r="I29" s="1"/>
  <c r="I10" i="2"/>
  <c r="K10" s="1"/>
  <c r="O21" i="4"/>
  <c r="O29" s="1"/>
  <c r="I9" i="2"/>
  <c r="J21" i="4"/>
  <c r="J29" s="1"/>
  <c r="I22" i="3"/>
  <c r="I17" i="4"/>
  <c r="O8" i="3"/>
  <c r="I30" i="4" l="1"/>
  <c r="K9" i="2"/>
  <c r="K15" s="1"/>
  <c r="I15"/>
  <c r="F22" i="3"/>
  <c r="G22"/>
  <c r="K22"/>
  <c r="N22"/>
  <c r="P22"/>
  <c r="Q22"/>
  <c r="R22"/>
  <c r="S22"/>
  <c r="T22"/>
  <c r="E22"/>
  <c r="L15"/>
  <c r="M15" s="1"/>
  <c r="L16"/>
  <c r="M16" s="1"/>
  <c r="L17"/>
  <c r="L18"/>
  <c r="L19"/>
  <c r="L21"/>
  <c r="L23"/>
  <c r="M23" s="1"/>
  <c r="L24"/>
  <c r="M24" s="1"/>
  <c r="L25"/>
  <c r="M25" s="1"/>
  <c r="L26"/>
  <c r="M26" s="1"/>
  <c r="L27"/>
  <c r="M27" s="1"/>
  <c r="L28"/>
  <c r="M28" s="1"/>
  <c r="L29"/>
  <c r="M29" s="1"/>
  <c r="S14"/>
  <c r="Q14"/>
  <c r="L14"/>
  <c r="M14" s="1"/>
  <c r="L22" l="1"/>
  <c r="M22" s="1"/>
  <c r="D4" i="6"/>
  <c r="C4"/>
  <c r="T10" i="5"/>
  <c r="Q10"/>
  <c r="P10"/>
  <c r="O10"/>
  <c r="N10"/>
  <c r="M10"/>
  <c r="L10"/>
  <c r="K10"/>
  <c r="J10"/>
  <c r="I10"/>
  <c r="H10"/>
  <c r="G10"/>
  <c r="F10"/>
  <c r="E10"/>
  <c r="D10"/>
  <c r="O8"/>
  <c r="M8"/>
  <c r="L8"/>
  <c r="I8"/>
  <c r="O7"/>
  <c r="M7"/>
  <c r="L7"/>
  <c r="I7"/>
  <c r="L27" i="4"/>
  <c r="M27" s="1"/>
  <c r="L26"/>
  <c r="M26" s="1"/>
  <c r="L25"/>
  <c r="M25" s="1"/>
  <c r="Q23"/>
  <c r="L23"/>
  <c r="M23" s="1"/>
  <c r="L22"/>
  <c r="M22" s="1"/>
  <c r="L21"/>
  <c r="L29" s="1"/>
  <c r="T19"/>
  <c r="S19"/>
  <c r="R19"/>
  <c r="P19"/>
  <c r="N19"/>
  <c r="K19"/>
  <c r="J19"/>
  <c r="H19"/>
  <c r="O19" s="1"/>
  <c r="G19"/>
  <c r="F19"/>
  <c r="E19"/>
  <c r="D19"/>
  <c r="L18"/>
  <c r="T17"/>
  <c r="P17"/>
  <c r="N17"/>
  <c r="K17"/>
  <c r="J17"/>
  <c r="J30" s="1"/>
  <c r="H17"/>
  <c r="H30" s="1"/>
  <c r="G17"/>
  <c r="F17"/>
  <c r="E17"/>
  <c r="D17"/>
  <c r="L15"/>
  <c r="L14"/>
  <c r="L13"/>
  <c r="L12"/>
  <c r="M12" s="1"/>
  <c r="L11"/>
  <c r="L10"/>
  <c r="L9"/>
  <c r="L8"/>
  <c r="H38" i="3"/>
  <c r="G37"/>
  <c r="F37"/>
  <c r="E38"/>
  <c r="D37"/>
  <c r="L35"/>
  <c r="L33"/>
  <c r="L31"/>
  <c r="L30"/>
  <c r="R38"/>
  <c r="P38"/>
  <c r="N38"/>
  <c r="K38"/>
  <c r="J38"/>
  <c r="G38"/>
  <c r="F38"/>
  <c r="D20"/>
  <c r="S16"/>
  <c r="Q16"/>
  <c r="S15"/>
  <c r="Q15"/>
  <c r="S13"/>
  <c r="Q13"/>
  <c r="L13"/>
  <c r="M13" s="1"/>
  <c r="S12"/>
  <c r="Q12"/>
  <c r="L12"/>
  <c r="M12" s="1"/>
  <c r="S11"/>
  <c r="Q11"/>
  <c r="L11"/>
  <c r="M11" s="1"/>
  <c r="S10"/>
  <c r="Q10"/>
  <c r="M10"/>
  <c r="L8"/>
  <c r="M8" s="1"/>
  <c r="R15" i="2"/>
  <c r="Q15"/>
  <c r="O15"/>
  <c r="M15"/>
  <c r="J15"/>
  <c r="F15"/>
  <c r="E15"/>
  <c r="D15"/>
  <c r="G15" s="1"/>
  <c r="C15"/>
  <c r="L13"/>
  <c r="H13"/>
  <c r="L12"/>
  <c r="P10"/>
  <c r="R9"/>
  <c r="P9"/>
  <c r="P15" l="1"/>
  <c r="H10"/>
  <c r="L10" s="1"/>
  <c r="N10" s="1"/>
  <c r="N15"/>
  <c r="H9"/>
  <c r="M21" i="4"/>
  <c r="M29" s="1"/>
  <c r="O17"/>
  <c r="O30" s="1"/>
  <c r="L17"/>
  <c r="L30" s="1"/>
  <c r="M8"/>
  <c r="L19"/>
  <c r="M18"/>
  <c r="M19" s="1"/>
  <c r="T38" i="3"/>
  <c r="S9" i="2" s="1"/>
  <c r="I38" i="3"/>
  <c r="O38"/>
  <c r="S38"/>
  <c r="L38"/>
  <c r="M38" s="1"/>
  <c r="H15" i="2" l="1"/>
  <c r="L9"/>
  <c r="M30" i="4"/>
  <c r="S15" i="2"/>
  <c r="N9" l="1"/>
  <c r="L15"/>
</calcChain>
</file>

<file path=xl/sharedStrings.xml><?xml version="1.0" encoding="utf-8"?>
<sst xmlns="http://schemas.openxmlformats.org/spreadsheetml/2006/main" count="351" uniqueCount="162">
  <si>
    <t>Format of Holding of Specified securities</t>
  </si>
  <si>
    <t>1.</t>
  </si>
  <si>
    <t>Name of Listed Entity:FRONTIER INFORMATICS LIMITED</t>
  </si>
  <si>
    <t>2.</t>
  </si>
  <si>
    <t xml:space="preserve">Scrip Code/Name of Scrip/Class of Security:531225,FRONTINF,EQUITY SHARES  </t>
  </si>
  <si>
    <t>3.</t>
  </si>
  <si>
    <t>Share Holding Pattern Filed under: Reg. 31(1)(a)/Reg.31(1)(b)/Reg.31(1)(c)</t>
  </si>
  <si>
    <t>b. if under 31(1)(c) then indicate date of allotment/extinguishment</t>
  </si>
  <si>
    <t>4.</t>
  </si>
  <si>
    <t>Declaration : The Listed entity is required to submit the following declaration to the extent of submission of information:</t>
  </si>
  <si>
    <t>Particulars</t>
  </si>
  <si>
    <t>YES*</t>
  </si>
  <si>
    <t>NO*</t>
  </si>
  <si>
    <t>a</t>
  </si>
  <si>
    <t>Whether the Listed Entity has issued any partly paid up shares</t>
  </si>
  <si>
    <t>b</t>
  </si>
  <si>
    <t>Whether the Listed Entity has issued any Convertible Securities or Warrants?</t>
  </si>
  <si>
    <t>c</t>
  </si>
  <si>
    <t>Whether the Listed Entity has any shares against which depository receipts are issued?</t>
  </si>
  <si>
    <t>d</t>
  </si>
  <si>
    <t>Whether the Listed Entity has any shares in locked-in?</t>
  </si>
  <si>
    <t>e</t>
  </si>
  <si>
    <t>Whether any shares held by promoters are pledge or otherwise encumbered?</t>
  </si>
  <si>
    <t>*if the Listed Entity selectes the option 'NO' for the questions above, the columns for the partly paid up shares, Outstanding Convertible</t>
  </si>
  <si>
    <t>Securities/Warrants,    depository    receipts,    locked-in     shares,   No of  shares  pledged  or  otherwise   encumbered  by  promoters,  as</t>
  </si>
  <si>
    <t>applicable,  shall  not  be  displayed  at  the time of dissemination on the Stock Exchange website. Also wherever there is 'No'  declared</t>
  </si>
  <si>
    <t>by  Listed  entity  in above  table the values will be considered as 'Zero' by default on submission of  the  format of  holding  of  specified</t>
  </si>
  <si>
    <t>securities.</t>
  </si>
  <si>
    <t>5</t>
  </si>
  <si>
    <t>The tabular format for disclosure of holding of specified securities is as follows:</t>
  </si>
  <si>
    <t xml:space="preserve">Category </t>
  </si>
  <si>
    <t>Table I - Summary Statement holding of specified securities</t>
  </si>
  <si>
    <t>Category of Shareholder</t>
  </si>
  <si>
    <t>No of Shareholders</t>
  </si>
  <si>
    <t>No of fully paid up equity shares held</t>
  </si>
  <si>
    <t>No of Partly paid-up equity shares held</t>
  </si>
  <si>
    <t>No of Shares Underlying Depository Receipts</t>
  </si>
  <si>
    <t>Total No of Shares Held (VII) = (IV)+(V)+(VI)</t>
  </si>
  <si>
    <t>Shareholding as a % of total no of shares (As a % of (A+B+C2))</t>
  </si>
  <si>
    <t>Number of Voting Rights held in each class of securities</t>
  </si>
  <si>
    <t>No of Shares Underlying Outstanding converttible securities (Including Warrants)</t>
  </si>
  <si>
    <t>Shareholding as a % assuming full conversion of convertible Securities (as a percentage of diluted share capital)</t>
  </si>
  <si>
    <t>Number of Locked in Shares</t>
  </si>
  <si>
    <t>Number of Shares pledged or otherwise encumbered</t>
  </si>
  <si>
    <t>Number of equity shares held in dematerialized form</t>
  </si>
  <si>
    <t>No of Voting Rights</t>
  </si>
  <si>
    <t>Total as a % of (A+B+C)</t>
  </si>
  <si>
    <t>No.</t>
  </si>
  <si>
    <t>As a % of total Shares held</t>
  </si>
  <si>
    <t>Class X</t>
  </si>
  <si>
    <t>Class Y</t>
  </si>
  <si>
    <t>Total</t>
  </si>
  <si>
    <t>(I)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</si>
  <si>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</si>
  <si>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</si>
  <si>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</si>
  <si>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</si>
  <si>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</si>
  <si>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</si>
  <si>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</si>
  <si>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</si>
  <si>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</si>
  <si>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</si>
  <si>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</si>
  <si>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</si>
  <si>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</si>
  <si>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(A)</t>
  </si>
  <si>
    <t>Promoter &amp; Promoter Group</t>
  </si>
  <si>
    <t>(B)</t>
  </si>
  <si>
    <t>Public</t>
  </si>
  <si>
    <t>NA</t>
  </si>
  <si>
    <t>(C)</t>
  </si>
  <si>
    <t>Non Promoter-Non Public</t>
  </si>
  <si>
    <t>(C1)</t>
  </si>
  <si>
    <t>Shares underlying DRs</t>
  </si>
  <si>
    <t>(C2)</t>
  </si>
  <si>
    <t>Shares held by Employes Trusts</t>
  </si>
  <si>
    <t>Total:</t>
  </si>
  <si>
    <t>Table II - Statement showing shareholding pattern of the Promoter and Promoter Group</t>
  </si>
  <si>
    <t>Category &amp; Name of the Shareholder</t>
  </si>
  <si>
    <t>PAN</t>
  </si>
  <si>
    <t>Total No of Shares Held (IV+V+VI)</t>
  </si>
  <si>
    <t>Shareholding as a % of total no of shares (calculated as per SCRR, 1957 (VIII) As a % of (A+B+C2</t>
  </si>
  <si>
    <t>Shareholding as a % assuming full conversion of convertible Securities (as a percentage of diluted share capital) (VII)+(X) As a % of (A+B+C2)</t>
  </si>
  <si>
    <t>(1)</t>
  </si>
  <si>
    <t>Indian</t>
  </si>
  <si>
    <t>(a)</t>
  </si>
  <si>
    <t>Individuals/Hindu undivided Family</t>
  </si>
  <si>
    <t xml:space="preserve">G ANANDA BAI                                                                                                                                          </t>
  </si>
  <si>
    <t xml:space="preserve">                              </t>
  </si>
  <si>
    <t xml:space="preserve">V RADHABAI                                                                                                                                            </t>
  </si>
  <si>
    <t xml:space="preserve">V AGAM RAO                                                                                                                                            </t>
  </si>
  <si>
    <t xml:space="preserve">V KONDAL RAO                                                                                                                                          </t>
  </si>
  <si>
    <t xml:space="preserve">ABUPV1810G                    </t>
  </si>
  <si>
    <t>(b)</t>
  </si>
  <si>
    <t>Central Government/State Government(s)</t>
  </si>
  <si>
    <t>(c)</t>
  </si>
  <si>
    <t>Financial Institutions/Banks</t>
  </si>
  <si>
    <t>(d)</t>
  </si>
  <si>
    <t>Any Other</t>
  </si>
  <si>
    <t>Sub-Total (A)(1)</t>
  </si>
  <si>
    <t>(2)</t>
  </si>
  <si>
    <t>Foreign</t>
  </si>
  <si>
    <t>Individuals (Non-Resident Individuals/Foreign Individuals</t>
  </si>
  <si>
    <t>Government</t>
  </si>
  <si>
    <t>Institutions</t>
  </si>
  <si>
    <t>Foreign Portfolio Investor</t>
  </si>
  <si>
    <t>(e)</t>
  </si>
  <si>
    <t xml:space="preserve">Any Other </t>
  </si>
  <si>
    <t>Sub-Total (A)(2)</t>
  </si>
  <si>
    <t>Total Shareholding of Promoter and Promoter Group (A)=(A)(1)+(A)(2)</t>
  </si>
  <si>
    <t>Table III - Statement showing shareholding pattern of the Public shareholder</t>
  </si>
  <si>
    <t>Shareholding as a % of total no of shares (A+B+C2)</t>
  </si>
  <si>
    <t>Mutual Funds</t>
  </si>
  <si>
    <t>Venture Capital Funds</t>
  </si>
  <si>
    <t>Alternate Investment Funds</t>
  </si>
  <si>
    <t>Foreign Venture Capital Investors</t>
  </si>
  <si>
    <t>Foreign Portfolio Investors</t>
  </si>
  <si>
    <t>(f)</t>
  </si>
  <si>
    <t>(g)</t>
  </si>
  <si>
    <t>Insurance Companies</t>
  </si>
  <si>
    <t>(h)</t>
  </si>
  <si>
    <t>Provident Funds/Pension Funds</t>
  </si>
  <si>
    <t>(i)</t>
  </si>
  <si>
    <t>Sub Total (B)(1)</t>
  </si>
  <si>
    <t>Central Government/State Government(s)/President of India</t>
  </si>
  <si>
    <t>Sub Total (B)(2)</t>
  </si>
  <si>
    <t>(3)</t>
  </si>
  <si>
    <t>Non-Institutions</t>
  </si>
  <si>
    <t>i.Individual shareholders holding nominal share capital up to Rs.2 lakhs</t>
  </si>
  <si>
    <t>ii.Individual shareholders holding nominal share capital in excess of Rs. 2 Lakhs</t>
  </si>
  <si>
    <t>NBFCs Registered with RBI</t>
  </si>
  <si>
    <t>Employee Trusts</t>
  </si>
  <si>
    <t>Overseas Depositories (Holding DRs)(Balancing figure)</t>
  </si>
  <si>
    <t>Sub Total (B)(3)</t>
  </si>
  <si>
    <t>Total Public Shareholding (B) = (B)(1)+(B)(2)+(B)(3)</t>
  </si>
  <si>
    <t>Table IV - Statement showing shareholding pattern of the Non Promoter - Non Public Shareholder</t>
  </si>
  <si>
    <t>Custodian/DR Holder</t>
  </si>
  <si>
    <t>Employee Benefit Trust (under SEBI(Share based Employee Benefit) Regulations 2014)</t>
  </si>
  <si>
    <t>Total Non-Promoter-Non Public Shareholding (C) = (C)(1)+(C)(2)</t>
  </si>
  <si>
    <t>Details of the shareholders acting as persons in Concert including their Shareholding:</t>
  </si>
  <si>
    <t>Name of Shareholder</t>
  </si>
  <si>
    <t>Name of PAC</t>
  </si>
  <si>
    <t>No of shares</t>
  </si>
  <si>
    <t>Holding%</t>
  </si>
  <si>
    <t>Details of Shares which remain unclaimed may be given hear along with details such as number of shareholders, outstanding shares held in demat/unclaimed suspense account</t>
  </si>
  <si>
    <t>V Upendra Rao</t>
  </si>
  <si>
    <t xml:space="preserve">V K Premchand &amp; V.Sampoorna                                                                                                                    </t>
  </si>
  <si>
    <t>Sudharshan Grover</t>
  </si>
  <si>
    <t xml:space="preserve">Yogesh Sood                                                                                                         </t>
  </si>
  <si>
    <t>Rajan Munjal</t>
  </si>
  <si>
    <t>Muralidhar Agusala</t>
  </si>
  <si>
    <t>Sathaym V. Chary</t>
  </si>
  <si>
    <t>Sudhakar Reddy Chandrupatla</t>
  </si>
  <si>
    <t>Yogesh Sood</t>
  </si>
  <si>
    <t>Sreejayanthi Yalamanchili</t>
  </si>
  <si>
    <t xml:space="preserve">SRIRAMA KRISHNA LAKAMSANI      AGKPL9802B                                                                                                                       </t>
  </si>
  <si>
    <t>a. if under 31(1)(b) then indicate the report for quarter ending 31/12/2017</t>
  </si>
  <si>
    <t xml:space="preserve">Total </t>
  </si>
  <si>
    <t>Demat</t>
  </si>
  <si>
    <t>Promoters</t>
  </si>
  <si>
    <t>Balance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</si>
</sst>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1" xfId="0" quotePrefix="1" applyBorder="1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/>
    <xf numFmtId="0" fontId="0" fillId="0" borderId="1" xfId="0" applyFill="1" applyBorder="1"/>
    <xf numFmtId="0" fontId="1" fillId="0" borderId="1" xfId="0" applyFont="1" applyFill="1" applyBorder="1"/>
    <xf numFmtId="2" fontId="0" fillId="0" borderId="0" xfId="0" applyNumberFormat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NumberFormat="1" applyBorder="1"/>
    <xf numFmtId="0" fontId="2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0" fillId="0" borderId="1" xfId="0" quotePrefix="1" applyFill="1" applyBorder="1"/>
    <xf numFmtId="0" fontId="0" fillId="0" borderId="0" xfId="0" applyFill="1"/>
    <xf numFmtId="2" fontId="1" fillId="0" borderId="1" xfId="0" applyNumberFormat="1" applyFont="1" applyFill="1" applyBorder="1"/>
    <xf numFmtId="1" fontId="0" fillId="0" borderId="1" xfId="0" applyNumberFormat="1" applyBorder="1"/>
    <xf numFmtId="164" fontId="0" fillId="0" borderId="1" xfId="1" applyNumberFormat="1" applyFont="1" applyBorder="1"/>
    <xf numFmtId="43" fontId="1" fillId="0" borderId="1" xfId="1" applyFont="1" applyFill="1" applyBorder="1"/>
    <xf numFmtId="43" fontId="1" fillId="0" borderId="1" xfId="1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6" sqref="B6"/>
    </sheetView>
  </sheetViews>
  <sheetFormatPr defaultRowHeight="15"/>
  <cols>
    <col min="1" max="1" width="10.7109375" customWidth="1"/>
    <col min="2" max="2" width="110.7109375" customWidth="1"/>
    <col min="3" max="4" width="10.7109375" customWidth="1"/>
  </cols>
  <sheetData>
    <row r="1" spans="1:4">
      <c r="A1" s="49" t="s">
        <v>0</v>
      </c>
      <c r="B1" s="49"/>
      <c r="C1" s="49"/>
      <c r="D1" s="49"/>
    </row>
    <row r="3" spans="1:4">
      <c r="A3" s="2" t="s">
        <v>1</v>
      </c>
      <c r="B3" t="s">
        <v>2</v>
      </c>
    </row>
    <row r="4" spans="1:4">
      <c r="A4" s="2" t="s">
        <v>3</v>
      </c>
      <c r="B4" t="s">
        <v>4</v>
      </c>
    </row>
    <row r="5" spans="1:4">
      <c r="A5" s="2" t="s">
        <v>5</v>
      </c>
      <c r="B5" t="s">
        <v>6</v>
      </c>
    </row>
    <row r="6" spans="1:4">
      <c r="B6" s="48" t="s">
        <v>157</v>
      </c>
    </row>
    <row r="7" spans="1:4">
      <c r="B7" t="s">
        <v>7</v>
      </c>
    </row>
    <row r="8" spans="1:4">
      <c r="A8" s="2" t="s">
        <v>8</v>
      </c>
      <c r="B8" t="s">
        <v>9</v>
      </c>
    </row>
    <row r="9" spans="1:4">
      <c r="A9" s="3"/>
      <c r="B9" s="3" t="s">
        <v>10</v>
      </c>
      <c r="C9" s="3" t="s">
        <v>11</v>
      </c>
      <c r="D9" s="3" t="s">
        <v>12</v>
      </c>
    </row>
    <row r="10" spans="1:4">
      <c r="A10" s="4" t="s">
        <v>13</v>
      </c>
      <c r="B10" s="3" t="s">
        <v>14</v>
      </c>
      <c r="C10" s="3"/>
      <c r="D10" s="3"/>
    </row>
    <row r="11" spans="1:4">
      <c r="A11" s="4" t="s">
        <v>15</v>
      </c>
      <c r="B11" s="3" t="s">
        <v>16</v>
      </c>
      <c r="C11" s="3"/>
      <c r="D11" s="3"/>
    </row>
    <row r="12" spans="1:4">
      <c r="A12" s="4" t="s">
        <v>17</v>
      </c>
      <c r="B12" s="3" t="s">
        <v>18</v>
      </c>
      <c r="C12" s="3"/>
      <c r="D12" s="3"/>
    </row>
    <row r="13" spans="1:4">
      <c r="A13" s="4" t="s">
        <v>19</v>
      </c>
      <c r="B13" s="3" t="s">
        <v>20</v>
      </c>
      <c r="C13" s="3"/>
      <c r="D13" s="3"/>
    </row>
    <row r="14" spans="1:4">
      <c r="A14" s="4" t="s">
        <v>21</v>
      </c>
      <c r="B14" s="3" t="s">
        <v>22</v>
      </c>
      <c r="C14" s="3"/>
      <c r="D14" s="3"/>
    </row>
    <row r="17" spans="1:2">
      <c r="B17" t="s">
        <v>23</v>
      </c>
    </row>
    <row r="18" spans="1:2">
      <c r="B18" t="s">
        <v>24</v>
      </c>
    </row>
    <row r="19" spans="1:2">
      <c r="B19" t="s">
        <v>25</v>
      </c>
    </row>
    <row r="20" spans="1:2">
      <c r="B20" t="s">
        <v>26</v>
      </c>
    </row>
    <row r="21" spans="1:2">
      <c r="B21" t="s">
        <v>27</v>
      </c>
    </row>
    <row r="24" spans="1:2">
      <c r="A24" s="2" t="s">
        <v>28</v>
      </c>
      <c r="B24" t="s">
        <v>29</v>
      </c>
    </row>
    <row r="25" spans="1:2" s="5" customFormat="1"/>
  </sheetData>
  <mergeCells count="1">
    <mergeCell ref="A1:D1"/>
  </mergeCells>
  <pageMargins left="1.3888888888888888E-2" right="0.20833333333333334" top="0.83333333333333337" bottom="0.41666666666666669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5"/>
  <sheetViews>
    <sheetView tabSelected="1" workbookViewId="0">
      <selection activeCell="C9" sqref="C9"/>
    </sheetView>
  </sheetViews>
  <sheetFormatPr defaultRowHeight="15"/>
  <cols>
    <col min="1" max="1" width="9.28515625" customWidth="1"/>
    <col min="2" max="2" width="25.140625" customWidth="1"/>
    <col min="3" max="3" width="13" customWidth="1"/>
    <col min="4" max="4" width="12" customWidth="1"/>
    <col min="5" max="5" width="13.140625" customWidth="1"/>
    <col min="6" max="6" width="7.28515625" customWidth="1"/>
    <col min="7" max="7" width="14.7109375" customWidth="1"/>
    <col min="8" max="8" width="15.85546875" customWidth="1"/>
    <col min="9" max="9" width="12.7109375" customWidth="1"/>
    <col min="10" max="10" width="10.85546875" customWidth="1"/>
    <col min="11" max="11" width="12.7109375" customWidth="1"/>
    <col min="12" max="12" width="10.85546875" customWidth="1"/>
    <col min="13" max="13" width="12.28515625" customWidth="1"/>
    <col min="14" max="14" width="14" customWidth="1"/>
    <col min="15" max="15" width="11.140625" customWidth="1"/>
    <col min="16" max="16" width="10.28515625" customWidth="1"/>
    <col min="17" max="18" width="12.7109375" customWidth="1"/>
    <col min="19" max="19" width="16.7109375" customWidth="1"/>
  </cols>
  <sheetData>
    <row r="1" spans="1:19">
      <c r="A1" s="51"/>
      <c r="B1" s="51"/>
      <c r="C1" s="51"/>
      <c r="D1" s="51"/>
    </row>
    <row r="2" spans="1:19" s="6" customFormat="1" ht="15.75">
      <c r="A2" s="6" t="s">
        <v>31</v>
      </c>
    </row>
    <row r="4" spans="1:19" s="39" customFormat="1" ht="75" customHeight="1">
      <c r="A4" s="36" t="s">
        <v>30</v>
      </c>
      <c r="B4" s="36" t="s">
        <v>32</v>
      </c>
      <c r="C4" s="36" t="s">
        <v>33</v>
      </c>
      <c r="D4" s="36" t="s">
        <v>34</v>
      </c>
      <c r="E4" s="36" t="s">
        <v>35</v>
      </c>
      <c r="F4" s="36" t="s">
        <v>36</v>
      </c>
      <c r="G4" s="36" t="s">
        <v>37</v>
      </c>
      <c r="H4" s="36" t="s">
        <v>38</v>
      </c>
      <c r="I4" s="52" t="s">
        <v>39</v>
      </c>
      <c r="J4" s="53"/>
      <c r="K4" s="53"/>
      <c r="L4" s="54"/>
      <c r="M4" s="36" t="s">
        <v>40</v>
      </c>
      <c r="N4" s="36" t="s">
        <v>41</v>
      </c>
      <c r="O4" s="52" t="s">
        <v>42</v>
      </c>
      <c r="P4" s="54"/>
      <c r="Q4" s="52" t="s">
        <v>43</v>
      </c>
      <c r="R4" s="54"/>
      <c r="S4" s="36" t="s">
        <v>44</v>
      </c>
    </row>
    <row r="5" spans="1:19" s="5" customFormat="1" ht="30" customHeight="1">
      <c r="A5" s="9"/>
      <c r="B5" s="9"/>
      <c r="C5" s="9"/>
      <c r="D5" s="9"/>
      <c r="E5" s="9"/>
      <c r="F5" s="9"/>
      <c r="G5" s="9"/>
      <c r="H5" s="9"/>
      <c r="I5" s="55" t="s">
        <v>45</v>
      </c>
      <c r="J5" s="55"/>
      <c r="K5" s="55"/>
      <c r="L5" s="7" t="s">
        <v>46</v>
      </c>
      <c r="M5" s="9"/>
      <c r="N5" s="9"/>
      <c r="O5" s="7" t="s">
        <v>47</v>
      </c>
      <c r="P5" s="7" t="s">
        <v>48</v>
      </c>
      <c r="Q5" s="7" t="s">
        <v>47</v>
      </c>
      <c r="R5" s="7" t="s">
        <v>48</v>
      </c>
      <c r="S5" s="9"/>
    </row>
    <row r="6" spans="1:19" s="5" customFormat="1">
      <c r="A6" s="9"/>
      <c r="B6" s="9"/>
      <c r="C6" s="9"/>
      <c r="D6" s="9"/>
      <c r="E6" s="9"/>
      <c r="F6" s="9"/>
      <c r="G6" s="9"/>
      <c r="H6" s="9"/>
      <c r="I6" s="7" t="s">
        <v>49</v>
      </c>
      <c r="J6" s="7" t="s">
        <v>50</v>
      </c>
      <c r="K6" s="7" t="s">
        <v>51</v>
      </c>
      <c r="L6" s="9"/>
      <c r="M6" s="9"/>
      <c r="N6" s="9"/>
      <c r="O6" s="9"/>
      <c r="P6" s="9"/>
      <c r="Q6" s="9"/>
      <c r="R6" s="9"/>
      <c r="S6" s="9"/>
    </row>
    <row r="7" spans="1:19">
      <c r="A7" s="10" t="s">
        <v>52</v>
      </c>
      <c r="B7" s="10" t="s">
        <v>53</v>
      </c>
      <c r="C7" s="10" t="s">
        <v>54</v>
      </c>
      <c r="D7" s="10" t="s">
        <v>55</v>
      </c>
      <c r="E7" s="10" t="s">
        <v>56</v>
      </c>
      <c r="F7" s="10" t="s">
        <v>57</v>
      </c>
      <c r="G7" s="10" t="s">
        <v>58</v>
      </c>
      <c r="H7" s="10" t="s">
        <v>59</v>
      </c>
      <c r="I7" s="50" t="s">
        <v>60</v>
      </c>
      <c r="J7" s="50"/>
      <c r="K7" s="50"/>
      <c r="L7" s="50"/>
      <c r="M7" s="10" t="s">
        <v>61</v>
      </c>
      <c r="N7" s="10" t="s">
        <v>62</v>
      </c>
      <c r="O7" s="50" t="s">
        <v>63</v>
      </c>
      <c r="P7" s="50"/>
      <c r="Q7" s="50" t="s">
        <v>64</v>
      </c>
      <c r="R7" s="50"/>
      <c r="S7" s="10" t="s">
        <v>65</v>
      </c>
    </row>
    <row r="8" spans="1:1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30">
      <c r="A9" s="3" t="s">
        <v>66</v>
      </c>
      <c r="B9" s="38" t="s">
        <v>67</v>
      </c>
      <c r="C9" s="3">
        <v>13</v>
      </c>
      <c r="D9" s="3">
        <f>'Table-II Promoter Shareholding'!E38</f>
        <v>311395</v>
      </c>
      <c r="E9" s="3">
        <v>0</v>
      </c>
      <c r="F9" s="3">
        <v>0</v>
      </c>
      <c r="G9" s="3">
        <f>D9+E9+F9</f>
        <v>311395</v>
      </c>
      <c r="H9" s="11">
        <f>G9*100/G15</f>
        <v>4.6789728332732299</v>
      </c>
      <c r="I9" s="3">
        <f>G9</f>
        <v>311395</v>
      </c>
      <c r="J9" s="3">
        <v>0</v>
      </c>
      <c r="K9" s="3">
        <f>I9+J9</f>
        <v>311395</v>
      </c>
      <c r="L9" s="11">
        <f>H9</f>
        <v>4.6789728332732299</v>
      </c>
      <c r="M9" s="3">
        <v>0</v>
      </c>
      <c r="N9" s="11">
        <f>L9</f>
        <v>4.6789728332732299</v>
      </c>
      <c r="O9" s="3">
        <v>0</v>
      </c>
      <c r="P9" s="11">
        <f>SUM(O9/323150*100)</f>
        <v>0</v>
      </c>
      <c r="Q9" s="3">
        <v>0</v>
      </c>
      <c r="R9" s="11">
        <f>SUM(Q9/323150*100)</f>
        <v>0</v>
      </c>
      <c r="S9" s="3">
        <f>'Table-II Promoter Shareholding'!T38</f>
        <v>272895</v>
      </c>
    </row>
    <row r="10" spans="1:19">
      <c r="A10" s="3" t="s">
        <v>68</v>
      </c>
      <c r="B10" s="38" t="s">
        <v>69</v>
      </c>
      <c r="C10" s="3">
        <f>'Table-III Public Shareholding'!D30</f>
        <v>11180</v>
      </c>
      <c r="D10" s="3">
        <f>'Table-III Public Shareholding'!E30</f>
        <v>6343805</v>
      </c>
      <c r="E10" s="3">
        <v>0</v>
      </c>
      <c r="F10" s="3">
        <v>0</v>
      </c>
      <c r="G10" s="3">
        <f t="shared" ref="G10:G15" si="0">D10+E10+F10</f>
        <v>6343805</v>
      </c>
      <c r="H10" s="11">
        <f>G10*100/G15</f>
        <v>95.321027166726765</v>
      </c>
      <c r="I10" s="3">
        <f>G10</f>
        <v>6343805</v>
      </c>
      <c r="J10" s="3">
        <v>0</v>
      </c>
      <c r="K10" s="3">
        <f>I10+J10</f>
        <v>6343805</v>
      </c>
      <c r="L10" s="11">
        <f>H10</f>
        <v>95.321027166726765</v>
      </c>
      <c r="M10" s="3">
        <v>0</v>
      </c>
      <c r="N10" s="11">
        <f>L10</f>
        <v>95.321027166726765</v>
      </c>
      <c r="O10" s="3">
        <v>0</v>
      </c>
      <c r="P10" s="11">
        <f>SUM(O10/12987250*100)</f>
        <v>0</v>
      </c>
      <c r="Q10" s="3" t="s">
        <v>70</v>
      </c>
      <c r="R10" s="3" t="s">
        <v>70</v>
      </c>
      <c r="S10" s="3">
        <f>'Table-III Public Shareholding'!T30</f>
        <v>5691330</v>
      </c>
    </row>
    <row r="11" spans="1:19">
      <c r="A11" s="3" t="s">
        <v>71</v>
      </c>
      <c r="B11" s="38" t="s">
        <v>72</v>
      </c>
      <c r="C11" s="3"/>
      <c r="D11" s="3"/>
      <c r="E11" s="3"/>
      <c r="F11" s="3"/>
      <c r="G11" s="3">
        <f t="shared" si="0"/>
        <v>0</v>
      </c>
      <c r="H11" s="3"/>
      <c r="I11" s="3"/>
      <c r="J11" s="3"/>
      <c r="K11" s="3"/>
      <c r="L11" s="3"/>
      <c r="M11" s="3"/>
      <c r="N11" s="11">
        <f t="shared" ref="N11:N15" si="1">SUM((G11+M11)/6655200*100)</f>
        <v>0</v>
      </c>
      <c r="O11" s="3"/>
      <c r="P11" s="3"/>
      <c r="Q11" s="3"/>
      <c r="R11" s="3"/>
      <c r="S11" s="3"/>
    </row>
    <row r="12" spans="1:19">
      <c r="A12" s="3" t="s">
        <v>73</v>
      </c>
      <c r="B12" s="38" t="s">
        <v>74</v>
      </c>
      <c r="C12" s="3">
        <v>0</v>
      </c>
      <c r="D12" s="3">
        <v>0</v>
      </c>
      <c r="E12" s="3">
        <v>0</v>
      </c>
      <c r="F12" s="3">
        <v>0</v>
      </c>
      <c r="G12" s="3">
        <f t="shared" si="0"/>
        <v>0</v>
      </c>
      <c r="H12" s="3" t="s">
        <v>70</v>
      </c>
      <c r="I12" s="3">
        <v>0</v>
      </c>
      <c r="J12" s="3">
        <v>0</v>
      </c>
      <c r="K12" s="3">
        <v>0</v>
      </c>
      <c r="L12" s="11">
        <f>SUM(K12/13310400*100)</f>
        <v>0</v>
      </c>
      <c r="M12" s="3">
        <v>0</v>
      </c>
      <c r="N12" s="11">
        <f t="shared" si="1"/>
        <v>0</v>
      </c>
      <c r="O12" s="3">
        <v>0</v>
      </c>
      <c r="P12" s="11">
        <v>0</v>
      </c>
      <c r="Q12" s="3" t="s">
        <v>70</v>
      </c>
      <c r="R12" s="3" t="s">
        <v>70</v>
      </c>
      <c r="S12" s="3">
        <v>0</v>
      </c>
    </row>
    <row r="13" spans="1:19" ht="30">
      <c r="A13" s="3" t="s">
        <v>75</v>
      </c>
      <c r="B13" s="38" t="s">
        <v>76</v>
      </c>
      <c r="C13" s="3">
        <v>0</v>
      </c>
      <c r="D13" s="3">
        <v>0</v>
      </c>
      <c r="E13" s="3">
        <v>0</v>
      </c>
      <c r="F13" s="3">
        <v>0</v>
      </c>
      <c r="G13" s="3">
        <f t="shared" si="0"/>
        <v>0</v>
      </c>
      <c r="H13" s="11">
        <f>SUM(G13/13310400*100)</f>
        <v>0</v>
      </c>
      <c r="I13" s="3">
        <v>0</v>
      </c>
      <c r="J13" s="3">
        <v>0</v>
      </c>
      <c r="K13" s="3">
        <v>0</v>
      </c>
      <c r="L13" s="11">
        <f>SUM(K13/13310400*100)</f>
        <v>0</v>
      </c>
      <c r="M13" s="3">
        <v>0</v>
      </c>
      <c r="N13" s="11">
        <f t="shared" si="1"/>
        <v>0</v>
      </c>
      <c r="O13" s="3">
        <v>0</v>
      </c>
      <c r="P13" s="11">
        <v>0</v>
      </c>
      <c r="Q13" s="3" t="s">
        <v>70</v>
      </c>
      <c r="R13" s="3" t="s">
        <v>70</v>
      </c>
      <c r="S13" s="3">
        <v>0</v>
      </c>
    </row>
    <row r="14" spans="1:19">
      <c r="A14" s="3"/>
      <c r="B14" s="3"/>
      <c r="C14" s="3"/>
      <c r="D14" s="3"/>
      <c r="E14" s="3"/>
      <c r="F14" s="3"/>
      <c r="G14" s="3">
        <f t="shared" si="0"/>
        <v>0</v>
      </c>
      <c r="H14" s="3"/>
      <c r="I14" s="3"/>
      <c r="J14" s="3"/>
      <c r="K14" s="3"/>
      <c r="L14" s="3"/>
      <c r="M14" s="3"/>
      <c r="N14" s="11">
        <f t="shared" si="1"/>
        <v>0</v>
      </c>
      <c r="O14" s="3"/>
      <c r="P14" s="3"/>
      <c r="Q14" s="3"/>
      <c r="R14" s="3"/>
      <c r="S14" s="3"/>
    </row>
    <row r="15" spans="1:19" s="5" customFormat="1">
      <c r="A15" s="9"/>
      <c r="B15" s="9" t="s">
        <v>77</v>
      </c>
      <c r="C15" s="9">
        <f t="shared" ref="C15:O15" si="2">SUM(C9:C13)</f>
        <v>11193</v>
      </c>
      <c r="D15" s="9">
        <f t="shared" si="2"/>
        <v>6655200</v>
      </c>
      <c r="E15" s="9">
        <f t="shared" si="2"/>
        <v>0</v>
      </c>
      <c r="F15" s="9">
        <f t="shared" si="2"/>
        <v>0</v>
      </c>
      <c r="G15" s="3">
        <f t="shared" si="0"/>
        <v>6655200</v>
      </c>
      <c r="H15" s="12">
        <f>SUM(H9:H13)</f>
        <v>100</v>
      </c>
      <c r="I15" s="9">
        <f t="shared" ref="I15" si="3">SUM(I9:I13)</f>
        <v>6655200</v>
      </c>
      <c r="J15" s="9">
        <f t="shared" si="2"/>
        <v>0</v>
      </c>
      <c r="K15" s="9">
        <f t="shared" ref="K15" si="4">SUM(K9:K13)</f>
        <v>6655200</v>
      </c>
      <c r="L15" s="12">
        <f t="shared" si="2"/>
        <v>100</v>
      </c>
      <c r="M15" s="9">
        <f t="shared" si="2"/>
        <v>0</v>
      </c>
      <c r="N15" s="11">
        <f t="shared" si="1"/>
        <v>100</v>
      </c>
      <c r="O15" s="9">
        <f t="shared" si="2"/>
        <v>0</v>
      </c>
      <c r="P15" s="12">
        <f>SUM(O15/G15*100)</f>
        <v>0</v>
      </c>
      <c r="Q15" s="9">
        <f>SUM(Q9:Q13)</f>
        <v>0</v>
      </c>
      <c r="R15" s="12">
        <f>SUM(R9:R13)</f>
        <v>0</v>
      </c>
      <c r="S15" s="9">
        <f>SUM(S9:S13)</f>
        <v>5964225</v>
      </c>
    </row>
  </sheetData>
  <mergeCells count="8">
    <mergeCell ref="I7:L7"/>
    <mergeCell ref="O7:P7"/>
    <mergeCell ref="Q7:R7"/>
    <mergeCell ref="A1:D1"/>
    <mergeCell ref="I4:L4"/>
    <mergeCell ref="O4:P4"/>
    <mergeCell ref="Q4:R4"/>
    <mergeCell ref="I5:K5"/>
  </mergeCells>
  <pageMargins left="0.7" right="0.7" top="0.75" bottom="0.75" header="0.3" footer="0.3"/>
  <pageSetup scale="4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8"/>
  <sheetViews>
    <sheetView topLeftCell="A16" workbookViewId="0">
      <selection activeCell="T16" sqref="T16"/>
    </sheetView>
  </sheetViews>
  <sheetFormatPr defaultRowHeight="15"/>
  <cols>
    <col min="1" max="1" width="10.7109375" customWidth="1"/>
    <col min="2" max="2" width="35.140625" style="44" customWidth="1"/>
    <col min="3" max="3" width="12" customWidth="1"/>
    <col min="4" max="4" width="12.7109375" bestFit="1" customWidth="1"/>
    <col min="5" max="5" width="15.5703125" customWidth="1"/>
    <col min="6" max="8" width="16.7109375" customWidth="1"/>
    <col min="9" max="13" width="12.7109375" customWidth="1"/>
    <col min="14" max="15" width="20.7109375" customWidth="1"/>
    <col min="16" max="18" width="12.7109375" customWidth="1"/>
    <col min="19" max="20" width="16.7109375" customWidth="1"/>
  </cols>
  <sheetData>
    <row r="1" spans="1:20" s="6" customFormat="1" ht="15.75">
      <c r="A1" s="6" t="s">
        <v>78</v>
      </c>
      <c r="B1" s="40"/>
    </row>
    <row r="3" spans="1:20" s="5" customFormat="1" ht="135">
      <c r="A3" s="7" t="s">
        <v>30</v>
      </c>
      <c r="B3" s="36" t="s">
        <v>79</v>
      </c>
      <c r="C3" s="7" t="s">
        <v>80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81</v>
      </c>
      <c r="I3" s="7" t="s">
        <v>82</v>
      </c>
      <c r="J3" s="56" t="s">
        <v>39</v>
      </c>
      <c r="K3" s="56"/>
      <c r="L3" s="56"/>
      <c r="M3" s="56"/>
      <c r="N3" s="7" t="s">
        <v>40</v>
      </c>
      <c r="O3" s="7" t="s">
        <v>83</v>
      </c>
      <c r="P3" s="56" t="s">
        <v>42</v>
      </c>
      <c r="Q3" s="56"/>
      <c r="R3" s="56" t="s">
        <v>43</v>
      </c>
      <c r="S3" s="56"/>
      <c r="T3" s="7" t="s">
        <v>44</v>
      </c>
    </row>
    <row r="4" spans="1:20" s="5" customFormat="1" ht="30" customHeight="1">
      <c r="A4" s="9"/>
      <c r="B4" s="13"/>
      <c r="C4" s="9"/>
      <c r="D4" s="9"/>
      <c r="E4" s="9"/>
      <c r="F4" s="9"/>
      <c r="G4" s="9"/>
      <c r="H4" s="9"/>
      <c r="I4" s="9"/>
      <c r="J4" s="55" t="s">
        <v>45</v>
      </c>
      <c r="K4" s="55"/>
      <c r="L4" s="55"/>
      <c r="M4" s="7" t="s">
        <v>46</v>
      </c>
      <c r="N4" s="13"/>
      <c r="O4" s="9"/>
      <c r="P4" s="8" t="s">
        <v>47</v>
      </c>
      <c r="Q4" s="7" t="s">
        <v>48</v>
      </c>
      <c r="R4" s="7" t="s">
        <v>47</v>
      </c>
      <c r="S4" s="7" t="s">
        <v>48</v>
      </c>
      <c r="T4" s="9"/>
    </row>
    <row r="5" spans="1:20" s="5" customFormat="1">
      <c r="A5" s="9"/>
      <c r="B5" s="13"/>
      <c r="C5" s="9"/>
      <c r="D5" s="9"/>
      <c r="E5" s="9"/>
      <c r="F5" s="9"/>
      <c r="G5" s="9"/>
      <c r="H5" s="9"/>
      <c r="I5" s="9"/>
      <c r="J5" s="7" t="s">
        <v>49</v>
      </c>
      <c r="K5" s="7" t="s">
        <v>50</v>
      </c>
      <c r="L5" s="7" t="s">
        <v>51</v>
      </c>
      <c r="M5" s="9"/>
      <c r="N5" s="9"/>
      <c r="O5" s="9"/>
      <c r="P5" s="9"/>
      <c r="Q5" s="9"/>
      <c r="R5" s="9"/>
      <c r="S5" s="9"/>
      <c r="T5" s="9"/>
    </row>
    <row r="6" spans="1:20" s="5" customFormat="1">
      <c r="A6" s="14"/>
      <c r="B6" s="41" t="s">
        <v>52</v>
      </c>
      <c r="C6" s="14" t="s">
        <v>53</v>
      </c>
      <c r="D6" s="14" t="s">
        <v>54</v>
      </c>
      <c r="E6" s="14" t="s">
        <v>55</v>
      </c>
      <c r="F6" s="14" t="s">
        <v>56</v>
      </c>
      <c r="G6" s="14" t="s">
        <v>57</v>
      </c>
      <c r="H6" s="14" t="s">
        <v>58</v>
      </c>
      <c r="I6" s="14" t="s">
        <v>59</v>
      </c>
      <c r="J6" s="57" t="s">
        <v>60</v>
      </c>
      <c r="K6" s="57"/>
      <c r="L6" s="57"/>
      <c r="M6" s="57"/>
      <c r="N6" s="14" t="s">
        <v>61</v>
      </c>
      <c r="O6" s="14" t="s">
        <v>62</v>
      </c>
      <c r="P6" s="57" t="s">
        <v>63</v>
      </c>
      <c r="Q6" s="57"/>
      <c r="R6" s="57" t="s">
        <v>64</v>
      </c>
      <c r="S6" s="57"/>
      <c r="T6" s="14" t="s">
        <v>65</v>
      </c>
    </row>
    <row r="7" spans="1:20">
      <c r="A7" s="4" t="s">
        <v>84</v>
      </c>
      <c r="B7" s="38" t="s">
        <v>85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" t="s">
        <v>86</v>
      </c>
      <c r="B8" s="38" t="s">
        <v>87</v>
      </c>
      <c r="C8" s="3"/>
      <c r="D8" s="3">
        <v>8</v>
      </c>
      <c r="E8" s="3">
        <f>SUM(E9:E16)</f>
        <v>172224</v>
      </c>
      <c r="F8" s="3">
        <v>0</v>
      </c>
      <c r="G8" s="3">
        <v>0</v>
      </c>
      <c r="H8" s="3">
        <f>SUM(H9:H16)</f>
        <v>172224</v>
      </c>
      <c r="I8" s="11">
        <f>SUM(H8/6655200*100)</f>
        <v>2.5878110349801657</v>
      </c>
      <c r="J8" s="3">
        <f>SUM(J9:J16)</f>
        <v>172224</v>
      </c>
      <c r="K8" s="3">
        <v>0</v>
      </c>
      <c r="L8" s="3">
        <f t="shared" ref="L8:L29" si="0">+J8+K8</f>
        <v>172224</v>
      </c>
      <c r="M8" s="11">
        <f>SUM(L8/6655200*100)</f>
        <v>2.5878110349801657</v>
      </c>
      <c r="N8" s="3">
        <v>0</v>
      </c>
      <c r="O8" s="11">
        <f>SUM((H8+N8)/6655200*100)</f>
        <v>2.5878110349801657</v>
      </c>
      <c r="P8" s="3">
        <v>0</v>
      </c>
      <c r="Q8" s="11">
        <v>0</v>
      </c>
      <c r="R8" s="3">
        <v>0</v>
      </c>
      <c r="S8" s="11">
        <v>0</v>
      </c>
      <c r="T8" s="3">
        <f>SUM(T9:T16)</f>
        <v>159325</v>
      </c>
    </row>
    <row r="9" spans="1:20" s="1" customFormat="1">
      <c r="A9" s="3"/>
      <c r="B9" s="42" t="s">
        <v>146</v>
      </c>
      <c r="C9" s="17"/>
      <c r="D9" s="17">
        <v>1</v>
      </c>
      <c r="E9" s="3">
        <v>25</v>
      </c>
      <c r="F9" s="3">
        <v>0</v>
      </c>
      <c r="G9" s="3">
        <v>0</v>
      </c>
      <c r="H9" s="3">
        <f>E9</f>
        <v>25</v>
      </c>
      <c r="I9" s="11">
        <f t="shared" ref="I9:I38" si="1">SUM(H9/6655200*100)</f>
        <v>3.756461113114557E-4</v>
      </c>
      <c r="J9" s="3">
        <f t="shared" ref="J9:J16" si="2">H9</f>
        <v>25</v>
      </c>
      <c r="K9" s="3">
        <v>0</v>
      </c>
      <c r="L9" s="3">
        <f>J9</f>
        <v>25</v>
      </c>
      <c r="M9" s="11">
        <f t="shared" ref="M9:M38" si="3">SUM(L9/6655200*100)</f>
        <v>3.756461113114557E-4</v>
      </c>
      <c r="N9" s="3">
        <v>0</v>
      </c>
      <c r="O9" s="11">
        <f t="shared" ref="O9:O38" si="4">SUM((H9+N9)/6655200*100)</f>
        <v>3.756461113114557E-4</v>
      </c>
      <c r="P9" s="3">
        <v>0</v>
      </c>
      <c r="Q9" s="11">
        <v>0</v>
      </c>
      <c r="R9" s="3">
        <v>0</v>
      </c>
      <c r="S9" s="11">
        <v>0</v>
      </c>
      <c r="T9" s="3">
        <v>0</v>
      </c>
    </row>
    <row r="10" spans="1:20">
      <c r="A10" s="3"/>
      <c r="B10" s="42" t="s">
        <v>88</v>
      </c>
      <c r="C10" s="17" t="s">
        <v>89</v>
      </c>
      <c r="D10" s="17">
        <v>1</v>
      </c>
      <c r="E10" s="3">
        <v>50</v>
      </c>
      <c r="F10" s="3">
        <v>0</v>
      </c>
      <c r="G10" s="3">
        <v>0</v>
      </c>
      <c r="H10" s="3">
        <f>E10</f>
        <v>50</v>
      </c>
      <c r="I10" s="11">
        <f t="shared" si="1"/>
        <v>7.512922226229114E-4</v>
      </c>
      <c r="J10" s="3">
        <f t="shared" si="2"/>
        <v>50</v>
      </c>
      <c r="K10" s="3">
        <v>0</v>
      </c>
      <c r="L10" s="3">
        <f>J10</f>
        <v>50</v>
      </c>
      <c r="M10" s="11">
        <f t="shared" si="3"/>
        <v>7.512922226229114E-4</v>
      </c>
      <c r="N10" s="3">
        <v>0</v>
      </c>
      <c r="O10" s="11">
        <f t="shared" si="4"/>
        <v>7.512922226229114E-4</v>
      </c>
      <c r="P10" s="3">
        <v>0</v>
      </c>
      <c r="Q10" s="11">
        <f t="shared" ref="Q10:Q16" si="5">SUM(P10/H10*100)</f>
        <v>0</v>
      </c>
      <c r="R10" s="3">
        <v>0</v>
      </c>
      <c r="S10" s="11">
        <f t="shared" ref="S10:S16" si="6">SUM(R10/H10*100)</f>
        <v>0</v>
      </c>
      <c r="T10" s="3">
        <v>0</v>
      </c>
    </row>
    <row r="11" spans="1:20">
      <c r="A11" s="3"/>
      <c r="B11" s="42" t="s">
        <v>90</v>
      </c>
      <c r="C11" s="17" t="s">
        <v>89</v>
      </c>
      <c r="D11" s="17">
        <v>1</v>
      </c>
      <c r="E11" s="3">
        <v>550</v>
      </c>
      <c r="F11" s="3">
        <v>0</v>
      </c>
      <c r="G11" s="3">
        <v>0</v>
      </c>
      <c r="H11" s="3">
        <f>E11</f>
        <v>550</v>
      </c>
      <c r="I11" s="11">
        <f t="shared" si="1"/>
        <v>8.2642144488520256E-3</v>
      </c>
      <c r="J11" s="3">
        <f t="shared" si="2"/>
        <v>550</v>
      </c>
      <c r="K11" s="3">
        <v>0</v>
      </c>
      <c r="L11" s="3">
        <f t="shared" si="0"/>
        <v>550</v>
      </c>
      <c r="M11" s="11">
        <f t="shared" si="3"/>
        <v>8.2642144488520256E-3</v>
      </c>
      <c r="N11" s="3">
        <v>0</v>
      </c>
      <c r="O11" s="11">
        <f t="shared" si="4"/>
        <v>8.2642144488520256E-3</v>
      </c>
      <c r="P11" s="3">
        <v>0</v>
      </c>
      <c r="Q11" s="11">
        <f t="shared" si="5"/>
        <v>0</v>
      </c>
      <c r="R11" s="3">
        <v>0</v>
      </c>
      <c r="S11" s="11">
        <f t="shared" si="6"/>
        <v>0</v>
      </c>
      <c r="T11" s="3">
        <v>0</v>
      </c>
    </row>
    <row r="12" spans="1:20">
      <c r="A12" s="3"/>
      <c r="B12" s="42" t="s">
        <v>149</v>
      </c>
      <c r="C12" s="17" t="s">
        <v>89</v>
      </c>
      <c r="D12" s="17">
        <v>1</v>
      </c>
      <c r="E12" s="32">
        <v>3260</v>
      </c>
      <c r="F12" s="3">
        <v>0</v>
      </c>
      <c r="G12" s="3">
        <v>0</v>
      </c>
      <c r="H12" s="32">
        <f>E12</f>
        <v>3260</v>
      </c>
      <c r="I12" s="11">
        <f t="shared" si="1"/>
        <v>4.8984252915013821E-2</v>
      </c>
      <c r="J12" s="32">
        <f t="shared" si="2"/>
        <v>3260</v>
      </c>
      <c r="K12" s="3">
        <v>0</v>
      </c>
      <c r="L12" s="3">
        <f t="shared" si="0"/>
        <v>3260</v>
      </c>
      <c r="M12" s="11">
        <f t="shared" si="3"/>
        <v>4.8984252915013821E-2</v>
      </c>
      <c r="N12" s="3">
        <v>0</v>
      </c>
      <c r="O12" s="11">
        <f t="shared" si="4"/>
        <v>4.8984252915013821E-2</v>
      </c>
      <c r="P12" s="3">
        <v>0</v>
      </c>
      <c r="Q12" s="11">
        <f t="shared" si="5"/>
        <v>0</v>
      </c>
      <c r="R12" s="3">
        <v>0</v>
      </c>
      <c r="S12" s="11">
        <f t="shared" si="6"/>
        <v>0</v>
      </c>
      <c r="T12" s="3">
        <v>0</v>
      </c>
    </row>
    <row r="13" spans="1:20">
      <c r="A13" s="3"/>
      <c r="B13" s="42" t="s">
        <v>91</v>
      </c>
      <c r="C13" s="17" t="s">
        <v>89</v>
      </c>
      <c r="D13" s="17">
        <v>1</v>
      </c>
      <c r="E13" s="3">
        <v>200</v>
      </c>
      <c r="F13" s="3">
        <v>0</v>
      </c>
      <c r="G13" s="3">
        <v>0</v>
      </c>
      <c r="H13" s="3">
        <f>E13</f>
        <v>200</v>
      </c>
      <c r="I13" s="11">
        <f t="shared" si="1"/>
        <v>3.0051688904916456E-3</v>
      </c>
      <c r="J13" s="3">
        <f t="shared" si="2"/>
        <v>200</v>
      </c>
      <c r="K13" s="3">
        <v>0</v>
      </c>
      <c r="L13" s="3">
        <f t="shared" si="0"/>
        <v>200</v>
      </c>
      <c r="M13" s="11">
        <f t="shared" si="3"/>
        <v>3.0051688904916456E-3</v>
      </c>
      <c r="N13" s="3">
        <v>0</v>
      </c>
      <c r="O13" s="11">
        <f t="shared" si="4"/>
        <v>3.0051688904916456E-3</v>
      </c>
      <c r="P13" s="3">
        <v>0</v>
      </c>
      <c r="Q13" s="11">
        <f t="shared" si="5"/>
        <v>0</v>
      </c>
      <c r="R13" s="3">
        <v>0</v>
      </c>
      <c r="S13" s="11">
        <f t="shared" si="6"/>
        <v>0</v>
      </c>
      <c r="T13" s="3">
        <v>0</v>
      </c>
    </row>
    <row r="14" spans="1:20" s="16" customFormat="1">
      <c r="A14" s="3"/>
      <c r="B14" s="42" t="s">
        <v>148</v>
      </c>
      <c r="C14" s="17"/>
      <c r="D14" s="17">
        <v>1</v>
      </c>
      <c r="E14" s="3">
        <v>7364</v>
      </c>
      <c r="F14" s="3">
        <v>0</v>
      </c>
      <c r="G14" s="3">
        <v>0</v>
      </c>
      <c r="H14" s="3">
        <v>7364</v>
      </c>
      <c r="I14" s="11">
        <f t="shared" si="1"/>
        <v>0.11065031854790239</v>
      </c>
      <c r="J14" s="3">
        <f t="shared" si="2"/>
        <v>7364</v>
      </c>
      <c r="K14" s="3">
        <v>0</v>
      </c>
      <c r="L14" s="3">
        <f t="shared" si="0"/>
        <v>7364</v>
      </c>
      <c r="M14" s="11">
        <f t="shared" si="3"/>
        <v>0.11065031854790239</v>
      </c>
      <c r="N14" s="3">
        <v>0</v>
      </c>
      <c r="O14" s="11">
        <f t="shared" si="4"/>
        <v>0.11065031854790239</v>
      </c>
      <c r="P14" s="3">
        <v>0</v>
      </c>
      <c r="Q14" s="11">
        <f t="shared" si="5"/>
        <v>0</v>
      </c>
      <c r="R14" s="3">
        <v>0</v>
      </c>
      <c r="S14" s="11">
        <f t="shared" si="6"/>
        <v>0</v>
      </c>
      <c r="T14" s="3">
        <v>0</v>
      </c>
    </row>
    <row r="15" spans="1:20">
      <c r="A15" s="3"/>
      <c r="B15" s="42" t="s">
        <v>92</v>
      </c>
      <c r="C15" s="17" t="s">
        <v>89</v>
      </c>
      <c r="D15" s="17">
        <v>1</v>
      </c>
      <c r="E15" s="3">
        <v>50</v>
      </c>
      <c r="F15" s="3">
        <v>0</v>
      </c>
      <c r="G15" s="3">
        <v>0</v>
      </c>
      <c r="H15" s="3">
        <f>E15</f>
        <v>50</v>
      </c>
      <c r="I15" s="11">
        <f t="shared" si="1"/>
        <v>7.512922226229114E-4</v>
      </c>
      <c r="J15" s="3">
        <f t="shared" si="2"/>
        <v>50</v>
      </c>
      <c r="K15" s="3">
        <v>0</v>
      </c>
      <c r="L15" s="3">
        <f t="shared" si="0"/>
        <v>50</v>
      </c>
      <c r="M15" s="11">
        <f t="shared" si="3"/>
        <v>7.512922226229114E-4</v>
      </c>
      <c r="N15" s="3">
        <v>0</v>
      </c>
      <c r="O15" s="11">
        <f t="shared" si="4"/>
        <v>7.512922226229114E-4</v>
      </c>
      <c r="P15" s="3">
        <v>0</v>
      </c>
      <c r="Q15" s="11">
        <f t="shared" si="5"/>
        <v>0</v>
      </c>
      <c r="R15" s="3">
        <v>0</v>
      </c>
      <c r="S15" s="11">
        <f t="shared" si="6"/>
        <v>0</v>
      </c>
      <c r="T15" s="3">
        <v>0</v>
      </c>
    </row>
    <row r="16" spans="1:20">
      <c r="A16" s="3"/>
      <c r="B16" s="42" t="s">
        <v>147</v>
      </c>
      <c r="C16" s="17" t="s">
        <v>93</v>
      </c>
      <c r="D16" s="17">
        <v>1</v>
      </c>
      <c r="E16" s="3">
        <v>160725</v>
      </c>
      <c r="F16" s="3">
        <v>0</v>
      </c>
      <c r="G16" s="3">
        <v>0</v>
      </c>
      <c r="H16" s="3">
        <f>E16</f>
        <v>160725</v>
      </c>
      <c r="I16" s="11">
        <f t="shared" si="1"/>
        <v>2.4150288496213488</v>
      </c>
      <c r="J16" s="3">
        <f t="shared" si="2"/>
        <v>160725</v>
      </c>
      <c r="K16" s="3">
        <v>0</v>
      </c>
      <c r="L16" s="3">
        <f t="shared" si="0"/>
        <v>160725</v>
      </c>
      <c r="M16" s="11">
        <f t="shared" si="3"/>
        <v>2.4150288496213488</v>
      </c>
      <c r="N16" s="3">
        <v>0</v>
      </c>
      <c r="O16" s="11">
        <f t="shared" si="4"/>
        <v>2.4150288496213488</v>
      </c>
      <c r="P16" s="3">
        <v>0</v>
      </c>
      <c r="Q16" s="11">
        <f t="shared" si="5"/>
        <v>0</v>
      </c>
      <c r="R16" s="3">
        <v>0</v>
      </c>
      <c r="S16" s="11">
        <f t="shared" si="6"/>
        <v>0</v>
      </c>
      <c r="T16" s="22">
        <v>159325</v>
      </c>
    </row>
    <row r="17" spans="1:20" ht="30">
      <c r="A17" s="3" t="s">
        <v>94</v>
      </c>
      <c r="B17" s="42" t="s">
        <v>95</v>
      </c>
      <c r="C17" s="17"/>
      <c r="D17" s="17">
        <v>0</v>
      </c>
      <c r="E17" s="3">
        <v>0</v>
      </c>
      <c r="F17" s="3">
        <v>0</v>
      </c>
      <c r="G17" s="3">
        <v>0</v>
      </c>
      <c r="H17" s="3">
        <v>0</v>
      </c>
      <c r="I17" s="11">
        <f t="shared" si="1"/>
        <v>0</v>
      </c>
      <c r="J17" s="3">
        <v>0</v>
      </c>
      <c r="K17" s="3">
        <v>0</v>
      </c>
      <c r="L17" s="3">
        <f t="shared" si="0"/>
        <v>0</v>
      </c>
      <c r="M17" s="11">
        <f t="shared" si="3"/>
        <v>0</v>
      </c>
      <c r="N17" s="3">
        <v>0</v>
      </c>
      <c r="O17" s="11">
        <f t="shared" si="4"/>
        <v>0</v>
      </c>
      <c r="P17" s="3">
        <v>0</v>
      </c>
      <c r="Q17" s="11">
        <v>0</v>
      </c>
      <c r="R17" s="3">
        <v>0</v>
      </c>
      <c r="S17" s="11">
        <v>0</v>
      </c>
      <c r="T17" s="3">
        <v>0</v>
      </c>
    </row>
    <row r="18" spans="1:20">
      <c r="A18" s="3" t="s">
        <v>96</v>
      </c>
      <c r="B18" s="42" t="s">
        <v>97</v>
      </c>
      <c r="C18" s="17"/>
      <c r="D18" s="17">
        <v>0</v>
      </c>
      <c r="E18" s="3">
        <v>0</v>
      </c>
      <c r="F18" s="3">
        <v>0</v>
      </c>
      <c r="G18" s="3">
        <v>0</v>
      </c>
      <c r="H18" s="3">
        <v>0</v>
      </c>
      <c r="I18" s="11">
        <f t="shared" si="1"/>
        <v>0</v>
      </c>
      <c r="J18" s="3">
        <v>0</v>
      </c>
      <c r="K18" s="3">
        <v>0</v>
      </c>
      <c r="L18" s="3">
        <f t="shared" si="0"/>
        <v>0</v>
      </c>
      <c r="M18" s="11">
        <f t="shared" si="3"/>
        <v>0</v>
      </c>
      <c r="N18" s="3">
        <v>0</v>
      </c>
      <c r="O18" s="11">
        <f t="shared" si="4"/>
        <v>0</v>
      </c>
      <c r="P18" s="3">
        <v>0</v>
      </c>
      <c r="Q18" s="11">
        <v>0</v>
      </c>
      <c r="R18" s="3">
        <v>0</v>
      </c>
      <c r="S18" s="11">
        <v>0</v>
      </c>
      <c r="T18" s="3">
        <v>0</v>
      </c>
    </row>
    <row r="19" spans="1:20">
      <c r="A19" s="3" t="s">
        <v>98</v>
      </c>
      <c r="B19" s="42" t="s">
        <v>99</v>
      </c>
      <c r="C19" s="17"/>
      <c r="D19" s="17">
        <v>0</v>
      </c>
      <c r="E19" s="3">
        <v>0</v>
      </c>
      <c r="F19" s="3">
        <v>0</v>
      </c>
      <c r="G19" s="3">
        <v>0</v>
      </c>
      <c r="H19" s="3">
        <v>0</v>
      </c>
      <c r="I19" s="11">
        <f t="shared" si="1"/>
        <v>0</v>
      </c>
      <c r="J19" s="3">
        <v>0</v>
      </c>
      <c r="K19" s="3">
        <v>0</v>
      </c>
      <c r="L19" s="3">
        <f t="shared" si="0"/>
        <v>0</v>
      </c>
      <c r="M19" s="11">
        <f t="shared" si="3"/>
        <v>0</v>
      </c>
      <c r="N19" s="3">
        <v>0</v>
      </c>
      <c r="O19" s="11">
        <f t="shared" si="4"/>
        <v>0</v>
      </c>
      <c r="P19" s="3">
        <v>0</v>
      </c>
      <c r="Q19" s="11">
        <v>0</v>
      </c>
      <c r="R19" s="3">
        <v>0</v>
      </c>
      <c r="S19" s="11">
        <v>0</v>
      </c>
      <c r="T19" s="3">
        <v>0</v>
      </c>
    </row>
    <row r="20" spans="1:20" s="5" customFormat="1">
      <c r="A20" s="9"/>
      <c r="B20" s="26" t="s">
        <v>100</v>
      </c>
      <c r="C20" s="18"/>
      <c r="D20" s="18">
        <f t="shared" ref="D20" si="7">+D8+D17+D18+D19</f>
        <v>8</v>
      </c>
      <c r="E20" s="9">
        <f>SUM(E9:E19)</f>
        <v>172224</v>
      </c>
      <c r="F20" s="9">
        <f t="shared" ref="F20:T20" si="8">SUM(F9:F19)</f>
        <v>0</v>
      </c>
      <c r="G20" s="9">
        <f t="shared" si="8"/>
        <v>0</v>
      </c>
      <c r="H20" s="9">
        <f t="shared" si="8"/>
        <v>172224</v>
      </c>
      <c r="I20" s="35">
        <f t="shared" si="8"/>
        <v>2.5878110349801657</v>
      </c>
      <c r="J20" s="9">
        <f t="shared" si="8"/>
        <v>172224</v>
      </c>
      <c r="K20" s="9">
        <f t="shared" si="8"/>
        <v>0</v>
      </c>
      <c r="L20" s="9">
        <f t="shared" si="8"/>
        <v>172224</v>
      </c>
      <c r="M20" s="35">
        <f t="shared" si="8"/>
        <v>2.5878110349801657</v>
      </c>
      <c r="N20" s="9">
        <f t="shared" si="8"/>
        <v>0</v>
      </c>
      <c r="O20" s="35">
        <f t="shared" si="8"/>
        <v>2.5878110349801657</v>
      </c>
      <c r="P20" s="9">
        <f t="shared" si="8"/>
        <v>0</v>
      </c>
      <c r="Q20" s="9">
        <f t="shared" si="8"/>
        <v>0</v>
      </c>
      <c r="R20" s="9">
        <f t="shared" si="8"/>
        <v>0</v>
      </c>
      <c r="S20" s="9">
        <f t="shared" si="8"/>
        <v>0</v>
      </c>
      <c r="T20" s="9">
        <f t="shared" si="8"/>
        <v>159325</v>
      </c>
    </row>
    <row r="21" spans="1:20">
      <c r="A21" s="4" t="s">
        <v>101</v>
      </c>
      <c r="B21" s="42" t="s">
        <v>102</v>
      </c>
      <c r="C21" s="17"/>
      <c r="D21" s="17"/>
      <c r="E21" s="3"/>
      <c r="F21" s="3"/>
      <c r="G21" s="3"/>
      <c r="H21" s="3"/>
      <c r="I21" s="11">
        <f t="shared" si="1"/>
        <v>0</v>
      </c>
      <c r="J21" s="3"/>
      <c r="K21" s="3">
        <v>0</v>
      </c>
      <c r="L21" s="3">
        <f t="shared" si="0"/>
        <v>0</v>
      </c>
      <c r="M21" s="11">
        <f t="shared" si="3"/>
        <v>0</v>
      </c>
      <c r="N21" s="3">
        <v>0</v>
      </c>
      <c r="O21" s="11">
        <f t="shared" si="4"/>
        <v>0</v>
      </c>
      <c r="P21" s="3">
        <v>0</v>
      </c>
      <c r="Q21" s="11"/>
      <c r="R21" s="3"/>
      <c r="S21" s="3"/>
      <c r="T21" s="3"/>
    </row>
    <row r="22" spans="1:20" s="19" customFormat="1" ht="30">
      <c r="A22" s="11" t="s">
        <v>86</v>
      </c>
      <c r="B22" s="43" t="s">
        <v>103</v>
      </c>
      <c r="C22" s="20"/>
      <c r="D22" s="21">
        <v>7</v>
      </c>
      <c r="E22" s="33">
        <f>SUM(E23:E29)</f>
        <v>139171</v>
      </c>
      <c r="F22" s="11">
        <f t="shared" ref="F22:T22" si="9">SUM(F23:F29)</f>
        <v>0</v>
      </c>
      <c r="G22" s="11">
        <f t="shared" si="9"/>
        <v>0</v>
      </c>
      <c r="H22" s="11">
        <f>SUM(H23:H29)</f>
        <v>139171</v>
      </c>
      <c r="I22" s="11">
        <f t="shared" si="1"/>
        <v>2.0911617982930641</v>
      </c>
      <c r="J22" s="11">
        <f>SUM(J23:J29)</f>
        <v>139171</v>
      </c>
      <c r="K22" s="11">
        <f t="shared" si="9"/>
        <v>0</v>
      </c>
      <c r="L22" s="11">
        <f t="shared" si="9"/>
        <v>139171</v>
      </c>
      <c r="M22" s="11">
        <f t="shared" si="3"/>
        <v>2.0911617982930641</v>
      </c>
      <c r="N22" s="11">
        <f t="shared" si="9"/>
        <v>0</v>
      </c>
      <c r="O22" s="11">
        <f t="shared" si="4"/>
        <v>2.0911617982930641</v>
      </c>
      <c r="P22" s="11">
        <f t="shared" si="9"/>
        <v>0</v>
      </c>
      <c r="Q22" s="11">
        <f t="shared" si="9"/>
        <v>0</v>
      </c>
      <c r="R22" s="11">
        <f t="shared" si="9"/>
        <v>0</v>
      </c>
      <c r="S22" s="11">
        <f t="shared" si="9"/>
        <v>0</v>
      </c>
      <c r="T22" s="33">
        <f t="shared" si="9"/>
        <v>113570</v>
      </c>
    </row>
    <row r="23" spans="1:20" s="16" customFormat="1">
      <c r="A23" s="3"/>
      <c r="B23" s="42" t="s">
        <v>150</v>
      </c>
      <c r="C23" s="17"/>
      <c r="D23" s="17">
        <v>1</v>
      </c>
      <c r="E23" s="17">
        <f>87370</f>
        <v>87370</v>
      </c>
      <c r="F23" s="17">
        <v>0</v>
      </c>
      <c r="G23" s="17">
        <v>0</v>
      </c>
      <c r="H23" s="17">
        <f>E23</f>
        <v>87370</v>
      </c>
      <c r="I23" s="11">
        <f t="shared" si="1"/>
        <v>1.3128080298112754</v>
      </c>
      <c r="J23" s="17">
        <f>174740/2</f>
        <v>87370</v>
      </c>
      <c r="K23" s="17">
        <v>0</v>
      </c>
      <c r="L23" s="17">
        <f t="shared" si="0"/>
        <v>87370</v>
      </c>
      <c r="M23" s="11">
        <f t="shared" si="3"/>
        <v>1.3128080298112754</v>
      </c>
      <c r="N23" s="17">
        <v>0</v>
      </c>
      <c r="O23" s="11">
        <f t="shared" si="4"/>
        <v>1.3128080298112754</v>
      </c>
      <c r="P23" s="17">
        <v>0</v>
      </c>
      <c r="Q23" s="20">
        <v>0</v>
      </c>
      <c r="R23" s="17">
        <v>0</v>
      </c>
      <c r="S23" s="20">
        <v>0</v>
      </c>
      <c r="T23" s="17">
        <v>87320</v>
      </c>
    </row>
    <row r="24" spans="1:20" s="16" customFormat="1">
      <c r="A24" s="3"/>
      <c r="B24" s="42" t="s">
        <v>151</v>
      </c>
      <c r="C24" s="17"/>
      <c r="D24" s="17">
        <v>1</v>
      </c>
      <c r="E24" s="3">
        <v>24696</v>
      </c>
      <c r="F24" s="3">
        <v>0</v>
      </c>
      <c r="G24" s="3">
        <v>0</v>
      </c>
      <c r="H24" s="3">
        <f>E24</f>
        <v>24696</v>
      </c>
      <c r="I24" s="11">
        <f t="shared" si="1"/>
        <v>0.37107825459790844</v>
      </c>
      <c r="J24" s="3">
        <f>49392/2</f>
        <v>24696</v>
      </c>
      <c r="K24" s="3">
        <v>0</v>
      </c>
      <c r="L24" s="3">
        <f t="shared" si="0"/>
        <v>24696</v>
      </c>
      <c r="M24" s="11">
        <f t="shared" si="3"/>
        <v>0.37107825459790844</v>
      </c>
      <c r="N24" s="3">
        <v>0</v>
      </c>
      <c r="O24" s="11">
        <f t="shared" si="4"/>
        <v>0.37107825459790844</v>
      </c>
      <c r="P24" s="3">
        <v>0</v>
      </c>
      <c r="Q24" s="11">
        <v>0</v>
      </c>
      <c r="R24" s="3">
        <v>0</v>
      </c>
      <c r="S24" s="11">
        <v>0</v>
      </c>
      <c r="T24" s="3">
        <v>0</v>
      </c>
    </row>
    <row r="25" spans="1:20" s="16" customFormat="1">
      <c r="A25" s="3"/>
      <c r="B25" s="42" t="s">
        <v>152</v>
      </c>
      <c r="C25" s="17"/>
      <c r="D25" s="17">
        <v>1</v>
      </c>
      <c r="E25" s="3">
        <v>15150</v>
      </c>
      <c r="F25" s="3">
        <v>0</v>
      </c>
      <c r="G25" s="3">
        <v>0</v>
      </c>
      <c r="H25" s="3">
        <f>E25</f>
        <v>15150</v>
      </c>
      <c r="I25" s="11">
        <f t="shared" si="1"/>
        <v>0.22764154345474213</v>
      </c>
      <c r="J25" s="3">
        <f>30300/2</f>
        <v>15150</v>
      </c>
      <c r="K25" s="3">
        <v>0</v>
      </c>
      <c r="L25" s="3">
        <f t="shared" si="0"/>
        <v>15150</v>
      </c>
      <c r="M25" s="11">
        <f t="shared" si="3"/>
        <v>0.22764154345474213</v>
      </c>
      <c r="N25" s="3">
        <v>0</v>
      </c>
      <c r="O25" s="11">
        <f t="shared" si="4"/>
        <v>0.22764154345474213</v>
      </c>
      <c r="P25" s="3">
        <v>0</v>
      </c>
      <c r="Q25" s="11">
        <v>0</v>
      </c>
      <c r="R25" s="3">
        <v>0</v>
      </c>
      <c r="S25" s="11">
        <v>0</v>
      </c>
      <c r="T25" s="3">
        <v>15150</v>
      </c>
    </row>
    <row r="26" spans="1:20" s="16" customFormat="1">
      <c r="A26" s="3"/>
      <c r="B26" s="42" t="s">
        <v>153</v>
      </c>
      <c r="C26" s="17"/>
      <c r="D26" s="17">
        <v>1</v>
      </c>
      <c r="E26" s="3">
        <v>300</v>
      </c>
      <c r="F26" s="3">
        <v>0</v>
      </c>
      <c r="G26" s="3">
        <v>0</v>
      </c>
      <c r="H26" s="3">
        <f>E26</f>
        <v>300</v>
      </c>
      <c r="I26" s="11">
        <f t="shared" si="1"/>
        <v>4.5077533357374688E-3</v>
      </c>
      <c r="J26" s="3">
        <v>300</v>
      </c>
      <c r="K26" s="3">
        <v>0</v>
      </c>
      <c r="L26" s="3">
        <f t="shared" si="0"/>
        <v>300</v>
      </c>
      <c r="M26" s="11">
        <f t="shared" si="3"/>
        <v>4.5077533357374688E-3</v>
      </c>
      <c r="N26" s="3">
        <v>0</v>
      </c>
      <c r="O26" s="11">
        <f t="shared" si="4"/>
        <v>4.5077533357374688E-3</v>
      </c>
      <c r="P26" s="3">
        <v>0</v>
      </c>
      <c r="Q26" s="11">
        <v>0</v>
      </c>
      <c r="R26" s="3">
        <v>0</v>
      </c>
      <c r="S26" s="11">
        <v>0</v>
      </c>
      <c r="T26" s="3">
        <v>0</v>
      </c>
    </row>
    <row r="27" spans="1:20" s="16" customFormat="1">
      <c r="A27" s="3"/>
      <c r="B27" s="42" t="s">
        <v>154</v>
      </c>
      <c r="C27" s="17"/>
      <c r="D27" s="17">
        <v>1</v>
      </c>
      <c r="E27" s="3">
        <v>102</v>
      </c>
      <c r="F27" s="3">
        <v>0</v>
      </c>
      <c r="G27" s="3">
        <v>0</v>
      </c>
      <c r="H27" s="3">
        <f t="shared" ref="H27:H31" si="10">E27</f>
        <v>102</v>
      </c>
      <c r="I27" s="11">
        <f t="shared" si="1"/>
        <v>1.5326361341507393E-3</v>
      </c>
      <c r="J27" s="3">
        <v>102</v>
      </c>
      <c r="K27" s="3">
        <v>0</v>
      </c>
      <c r="L27" s="3">
        <f t="shared" si="0"/>
        <v>102</v>
      </c>
      <c r="M27" s="11">
        <f t="shared" si="3"/>
        <v>1.5326361341507393E-3</v>
      </c>
      <c r="N27" s="3">
        <v>0</v>
      </c>
      <c r="O27" s="11">
        <f t="shared" si="4"/>
        <v>1.5326361341507393E-3</v>
      </c>
      <c r="P27" s="3">
        <v>0</v>
      </c>
      <c r="Q27" s="11">
        <v>0</v>
      </c>
      <c r="R27" s="3">
        <v>0</v>
      </c>
      <c r="S27" s="11">
        <v>0</v>
      </c>
      <c r="T27" s="3">
        <v>0</v>
      </c>
    </row>
    <row r="28" spans="1:20" s="16" customFormat="1">
      <c r="A28" s="3"/>
      <c r="B28" s="42" t="s">
        <v>148</v>
      </c>
      <c r="C28" s="17"/>
      <c r="D28" s="17">
        <v>1</v>
      </c>
      <c r="E28" s="3">
        <v>253</v>
      </c>
      <c r="F28" s="3">
        <v>0</v>
      </c>
      <c r="G28" s="3">
        <v>0</v>
      </c>
      <c r="H28" s="3">
        <f t="shared" si="10"/>
        <v>253</v>
      </c>
      <c r="I28" s="11">
        <f t="shared" si="1"/>
        <v>3.8015386464719317E-3</v>
      </c>
      <c r="J28" s="3">
        <v>253</v>
      </c>
      <c r="K28" s="3">
        <v>0</v>
      </c>
      <c r="L28" s="3">
        <f t="shared" si="0"/>
        <v>253</v>
      </c>
      <c r="M28" s="11">
        <f t="shared" si="3"/>
        <v>3.8015386464719317E-3</v>
      </c>
      <c r="N28" s="3">
        <v>0</v>
      </c>
      <c r="O28" s="11">
        <f t="shared" si="4"/>
        <v>3.8015386464719317E-3</v>
      </c>
      <c r="P28" s="3">
        <v>0</v>
      </c>
      <c r="Q28" s="11">
        <v>0</v>
      </c>
      <c r="R28" s="3">
        <v>0</v>
      </c>
      <c r="S28" s="11">
        <v>0</v>
      </c>
      <c r="T28" s="3">
        <v>0</v>
      </c>
    </row>
    <row r="29" spans="1:20" s="16" customFormat="1">
      <c r="A29" s="3"/>
      <c r="B29" s="42" t="s">
        <v>155</v>
      </c>
      <c r="C29" s="17"/>
      <c r="D29" s="17">
        <v>1</v>
      </c>
      <c r="E29" s="3">
        <v>11300</v>
      </c>
      <c r="F29" s="3">
        <v>0</v>
      </c>
      <c r="G29" s="3">
        <v>0</v>
      </c>
      <c r="H29" s="3">
        <f t="shared" si="10"/>
        <v>11300</v>
      </c>
      <c r="I29" s="11">
        <f t="shared" si="1"/>
        <v>0.16979204231277797</v>
      </c>
      <c r="J29" s="3">
        <v>11300</v>
      </c>
      <c r="K29" s="3">
        <v>0</v>
      </c>
      <c r="L29" s="3">
        <f t="shared" si="0"/>
        <v>11300</v>
      </c>
      <c r="M29" s="11">
        <f t="shared" si="3"/>
        <v>0.16979204231277797</v>
      </c>
      <c r="N29" s="3">
        <v>0</v>
      </c>
      <c r="O29" s="11">
        <f t="shared" si="4"/>
        <v>0.16979204231277797</v>
      </c>
      <c r="P29" s="3">
        <v>0</v>
      </c>
      <c r="Q29" s="11">
        <v>0</v>
      </c>
      <c r="R29" s="3">
        <v>0</v>
      </c>
      <c r="S29" s="11">
        <v>0</v>
      </c>
      <c r="T29" s="3">
        <v>11100</v>
      </c>
    </row>
    <row r="30" spans="1:20">
      <c r="A30" s="3" t="s">
        <v>94</v>
      </c>
      <c r="B30" s="42" t="s">
        <v>104</v>
      </c>
      <c r="C30" s="17"/>
      <c r="D30" s="17">
        <v>0</v>
      </c>
      <c r="E30" s="3">
        <v>0</v>
      </c>
      <c r="F30" s="3">
        <v>0</v>
      </c>
      <c r="G30" s="3">
        <v>0</v>
      </c>
      <c r="H30" s="3">
        <f t="shared" si="10"/>
        <v>0</v>
      </c>
      <c r="I30" s="11">
        <f t="shared" si="1"/>
        <v>0</v>
      </c>
      <c r="J30" s="3">
        <v>0</v>
      </c>
      <c r="K30" s="3">
        <v>0</v>
      </c>
      <c r="L30" s="3">
        <f>+J30+K30</f>
        <v>0</v>
      </c>
      <c r="M30" s="11">
        <f t="shared" si="3"/>
        <v>0</v>
      </c>
      <c r="N30" s="3">
        <v>0</v>
      </c>
      <c r="O30" s="11">
        <f t="shared" si="4"/>
        <v>0</v>
      </c>
      <c r="P30" s="3">
        <v>0</v>
      </c>
      <c r="Q30" s="11">
        <v>0</v>
      </c>
      <c r="R30" s="3">
        <v>0</v>
      </c>
      <c r="S30" s="11">
        <v>0</v>
      </c>
      <c r="T30" s="3">
        <v>0</v>
      </c>
    </row>
    <row r="31" spans="1:20">
      <c r="A31" s="3" t="s">
        <v>96</v>
      </c>
      <c r="B31" s="42" t="s">
        <v>105</v>
      </c>
      <c r="C31" s="17"/>
      <c r="D31" s="17">
        <v>0</v>
      </c>
      <c r="E31" s="3">
        <v>0</v>
      </c>
      <c r="F31" s="3">
        <v>0</v>
      </c>
      <c r="G31" s="3">
        <v>0</v>
      </c>
      <c r="H31" s="3">
        <f t="shared" si="10"/>
        <v>0</v>
      </c>
      <c r="I31" s="11">
        <f t="shared" si="1"/>
        <v>0</v>
      </c>
      <c r="J31" s="3">
        <v>0</v>
      </c>
      <c r="K31" s="3">
        <v>0</v>
      </c>
      <c r="L31" s="3">
        <f>+J31+K31</f>
        <v>0</v>
      </c>
      <c r="M31" s="11">
        <f t="shared" si="3"/>
        <v>0</v>
      </c>
      <c r="N31" s="3">
        <v>0</v>
      </c>
      <c r="O31" s="11">
        <f t="shared" si="4"/>
        <v>0</v>
      </c>
      <c r="P31" s="3">
        <v>0</v>
      </c>
      <c r="Q31" s="11">
        <v>0</v>
      </c>
      <c r="R31" s="3">
        <v>0</v>
      </c>
      <c r="S31" s="11">
        <v>0</v>
      </c>
      <c r="T31" s="3">
        <v>0</v>
      </c>
    </row>
    <row r="32" spans="1:20">
      <c r="A32" s="3"/>
      <c r="B32" s="42"/>
      <c r="C32" s="17"/>
      <c r="D32" s="17"/>
      <c r="E32" s="3"/>
      <c r="F32" s="3"/>
      <c r="G32" s="3"/>
      <c r="H32" s="3"/>
      <c r="I32" s="11">
        <f t="shared" si="1"/>
        <v>0</v>
      </c>
      <c r="J32" s="3"/>
      <c r="K32" s="3"/>
      <c r="L32" s="3"/>
      <c r="M32" s="11">
        <f t="shared" si="3"/>
        <v>0</v>
      </c>
      <c r="N32" s="3"/>
      <c r="O32" s="11">
        <f t="shared" si="4"/>
        <v>0</v>
      </c>
      <c r="P32" s="3"/>
      <c r="Q32" s="3"/>
      <c r="R32" s="3"/>
      <c r="S32" s="3"/>
      <c r="T32" s="3"/>
    </row>
    <row r="33" spans="1:20">
      <c r="A33" s="3" t="s">
        <v>98</v>
      </c>
      <c r="B33" s="42" t="s">
        <v>106</v>
      </c>
      <c r="C33" s="17"/>
      <c r="D33" s="17">
        <v>0</v>
      </c>
      <c r="E33" s="3">
        <v>0</v>
      </c>
      <c r="F33" s="3">
        <v>0</v>
      </c>
      <c r="G33" s="3">
        <v>0</v>
      </c>
      <c r="H33" s="3">
        <v>0</v>
      </c>
      <c r="I33" s="11">
        <f t="shared" si="1"/>
        <v>0</v>
      </c>
      <c r="J33" s="3">
        <v>0</v>
      </c>
      <c r="K33" s="3">
        <v>0</v>
      </c>
      <c r="L33" s="3">
        <f>+J33+K33</f>
        <v>0</v>
      </c>
      <c r="M33" s="11">
        <f t="shared" si="3"/>
        <v>0</v>
      </c>
      <c r="N33" s="3">
        <v>0</v>
      </c>
      <c r="O33" s="11">
        <f t="shared" si="4"/>
        <v>0</v>
      </c>
      <c r="P33" s="3">
        <v>0</v>
      </c>
      <c r="Q33" s="11">
        <v>0</v>
      </c>
      <c r="R33" s="3">
        <v>0</v>
      </c>
      <c r="S33" s="11">
        <v>0</v>
      </c>
      <c r="T33" s="3">
        <v>0</v>
      </c>
    </row>
    <row r="34" spans="1:20">
      <c r="A34" s="3"/>
      <c r="B34" s="42"/>
      <c r="C34" s="17"/>
      <c r="D34" s="17"/>
      <c r="E34" s="3"/>
      <c r="F34" s="3"/>
      <c r="G34" s="3"/>
      <c r="H34" s="3"/>
      <c r="I34" s="11">
        <f t="shared" si="1"/>
        <v>0</v>
      </c>
      <c r="J34" s="3"/>
      <c r="K34" s="3"/>
      <c r="L34" s="3"/>
      <c r="M34" s="11">
        <f t="shared" si="3"/>
        <v>0</v>
      </c>
      <c r="N34" s="3"/>
      <c r="O34" s="11">
        <f t="shared" si="4"/>
        <v>0</v>
      </c>
      <c r="P34" s="3"/>
      <c r="Q34" s="3"/>
      <c r="R34" s="3"/>
      <c r="S34" s="3"/>
      <c r="T34" s="3"/>
    </row>
    <row r="35" spans="1:20">
      <c r="A35" s="3" t="s">
        <v>107</v>
      </c>
      <c r="B35" s="42" t="s">
        <v>108</v>
      </c>
      <c r="C35" s="17"/>
      <c r="D35" s="17">
        <v>0</v>
      </c>
      <c r="E35" s="3">
        <v>0</v>
      </c>
      <c r="F35" s="3">
        <v>0</v>
      </c>
      <c r="G35" s="3">
        <v>0</v>
      </c>
      <c r="H35" s="3">
        <v>0</v>
      </c>
      <c r="I35" s="11">
        <f t="shared" si="1"/>
        <v>0</v>
      </c>
      <c r="J35" s="3">
        <v>0</v>
      </c>
      <c r="K35" s="3">
        <v>0</v>
      </c>
      <c r="L35" s="3">
        <f>+J35+K35</f>
        <v>0</v>
      </c>
      <c r="M35" s="11">
        <f t="shared" si="3"/>
        <v>0</v>
      </c>
      <c r="N35" s="3">
        <v>0</v>
      </c>
      <c r="O35" s="11">
        <f t="shared" si="4"/>
        <v>0</v>
      </c>
      <c r="P35" s="3">
        <v>0</v>
      </c>
      <c r="Q35" s="11">
        <v>0</v>
      </c>
      <c r="R35" s="3">
        <v>0</v>
      </c>
      <c r="S35" s="11">
        <v>0</v>
      </c>
      <c r="T35" s="3">
        <v>0</v>
      </c>
    </row>
    <row r="36" spans="1:20">
      <c r="A36" s="3"/>
      <c r="B36" s="42"/>
      <c r="C36" s="17"/>
      <c r="D36" s="17"/>
      <c r="E36" s="3"/>
      <c r="F36" s="3"/>
      <c r="G36" s="3"/>
      <c r="H36" s="3"/>
      <c r="I36" s="11">
        <f t="shared" si="1"/>
        <v>0</v>
      </c>
      <c r="J36" s="3"/>
      <c r="K36" s="3"/>
      <c r="L36" s="3"/>
      <c r="M36" s="11">
        <f t="shared" si="3"/>
        <v>0</v>
      </c>
      <c r="N36" s="3"/>
      <c r="O36" s="11">
        <f t="shared" si="4"/>
        <v>0</v>
      </c>
      <c r="P36" s="3"/>
      <c r="Q36" s="3"/>
      <c r="R36" s="3"/>
      <c r="S36" s="3"/>
      <c r="T36" s="3"/>
    </row>
    <row r="37" spans="1:20" s="5" customFormat="1">
      <c r="A37" s="9"/>
      <c r="B37" s="26" t="s">
        <v>109</v>
      </c>
      <c r="C37" s="18"/>
      <c r="D37" s="18">
        <f t="shared" ref="D37:G37" si="11">+D22+D30+D31+D33+D35</f>
        <v>7</v>
      </c>
      <c r="E37" s="9">
        <f>SUM(E23:E35)</f>
        <v>139171</v>
      </c>
      <c r="F37" s="9">
        <f t="shared" si="11"/>
        <v>0</v>
      </c>
      <c r="G37" s="9">
        <f t="shared" si="11"/>
        <v>0</v>
      </c>
      <c r="H37" s="9">
        <f t="shared" ref="H37:T37" si="12">SUM(H23:H35)</f>
        <v>139171</v>
      </c>
      <c r="I37" s="35">
        <f t="shared" si="12"/>
        <v>2.0911617982930641</v>
      </c>
      <c r="J37" s="9">
        <f t="shared" si="12"/>
        <v>139171</v>
      </c>
      <c r="K37" s="9">
        <f t="shared" si="12"/>
        <v>0</v>
      </c>
      <c r="L37" s="9">
        <f t="shared" si="12"/>
        <v>139171</v>
      </c>
      <c r="M37" s="35">
        <f t="shared" si="12"/>
        <v>2.0911617982930641</v>
      </c>
      <c r="N37" s="9">
        <f t="shared" si="12"/>
        <v>0</v>
      </c>
      <c r="O37" s="35">
        <f t="shared" si="12"/>
        <v>2.0911617982930641</v>
      </c>
      <c r="P37" s="9">
        <f t="shared" si="12"/>
        <v>0</v>
      </c>
      <c r="Q37" s="9">
        <f t="shared" si="12"/>
        <v>0</v>
      </c>
      <c r="R37" s="9">
        <f t="shared" si="12"/>
        <v>0</v>
      </c>
      <c r="S37" s="9">
        <f t="shared" si="12"/>
        <v>0</v>
      </c>
      <c r="T37" s="9">
        <f t="shared" si="12"/>
        <v>113570</v>
      </c>
    </row>
    <row r="38" spans="1:20" s="5" customFormat="1" ht="30">
      <c r="A38" s="9"/>
      <c r="B38" s="26" t="s">
        <v>110</v>
      </c>
      <c r="C38" s="18"/>
      <c r="D38" s="18">
        <f>+(D20+D37)</f>
        <v>15</v>
      </c>
      <c r="E38" s="9">
        <f t="shared" ref="E38:P38" si="13">+(E20+E37)</f>
        <v>311395</v>
      </c>
      <c r="F38" s="9">
        <f t="shared" si="13"/>
        <v>0</v>
      </c>
      <c r="G38" s="9">
        <f t="shared" si="13"/>
        <v>0</v>
      </c>
      <c r="H38" s="9">
        <f t="shared" si="13"/>
        <v>311395</v>
      </c>
      <c r="I38" s="11">
        <f t="shared" si="1"/>
        <v>4.6789728332732299</v>
      </c>
      <c r="J38" s="9">
        <f t="shared" si="13"/>
        <v>311395</v>
      </c>
      <c r="K38" s="9">
        <f t="shared" si="13"/>
        <v>0</v>
      </c>
      <c r="L38" s="9">
        <f t="shared" si="13"/>
        <v>311395</v>
      </c>
      <c r="M38" s="11">
        <f t="shared" si="3"/>
        <v>4.6789728332732299</v>
      </c>
      <c r="N38" s="9">
        <f t="shared" si="13"/>
        <v>0</v>
      </c>
      <c r="O38" s="11">
        <f t="shared" si="4"/>
        <v>4.6789728332732299</v>
      </c>
      <c r="P38" s="9">
        <f t="shared" si="13"/>
        <v>0</v>
      </c>
      <c r="Q38" s="12">
        <v>0</v>
      </c>
      <c r="R38" s="9">
        <f>+(R20+R37)</f>
        <v>0</v>
      </c>
      <c r="S38" s="12">
        <f>SUM(R38/H38*100)</f>
        <v>0</v>
      </c>
      <c r="T38" s="9">
        <f>+(T20+T37)</f>
        <v>272895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3" footer="0.3"/>
  <pageSetup scale="8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4"/>
  <sheetViews>
    <sheetView topLeftCell="A25" workbookViewId="0">
      <selection activeCell="G51" sqref="G51"/>
    </sheetView>
  </sheetViews>
  <sheetFormatPr defaultRowHeight="15"/>
  <cols>
    <col min="1" max="1" width="10.7109375" style="30" customWidth="1"/>
    <col min="2" max="2" width="29.5703125" style="47" customWidth="1"/>
    <col min="3" max="3" width="8.7109375" style="30" hidden="1" customWidth="1"/>
    <col min="4" max="4" width="8.85546875" style="30" customWidth="1"/>
    <col min="5" max="5" width="10.42578125" style="30" customWidth="1"/>
    <col min="6" max="6" width="15.28515625" style="30" customWidth="1"/>
    <col min="7" max="7" width="16.7109375" style="30" customWidth="1"/>
    <col min="8" max="8" width="15.28515625" style="30" customWidth="1"/>
    <col min="9" max="10" width="12.7109375" style="30" customWidth="1"/>
    <col min="11" max="11" width="10.85546875" style="30" customWidth="1"/>
    <col min="12" max="12" width="9.42578125" style="30" customWidth="1"/>
    <col min="13" max="13" width="11.28515625" style="30" customWidth="1"/>
    <col min="14" max="14" width="12" style="30" customWidth="1"/>
    <col min="15" max="15" width="14.5703125" style="30" customWidth="1"/>
    <col min="16" max="16" width="7.28515625" style="30" customWidth="1"/>
    <col min="17" max="17" width="11.140625" style="30" customWidth="1"/>
    <col min="18" max="18" width="12.7109375" style="30" customWidth="1"/>
    <col min="19" max="19" width="12.140625" style="30" customWidth="1"/>
    <col min="20" max="20" width="12.28515625" style="30" customWidth="1"/>
    <col min="21" max="16384" width="9.140625" style="30"/>
  </cols>
  <sheetData>
    <row r="1" spans="1:20" s="23" customFormat="1" ht="15.75">
      <c r="A1" s="23" t="s">
        <v>111</v>
      </c>
      <c r="B1" s="45"/>
    </row>
    <row r="3" spans="1:20" s="25" customFormat="1" ht="135">
      <c r="A3" s="24" t="s">
        <v>30</v>
      </c>
      <c r="B3" s="37" t="s">
        <v>79</v>
      </c>
      <c r="C3" s="24" t="s">
        <v>80</v>
      </c>
      <c r="D3" s="24" t="s">
        <v>33</v>
      </c>
      <c r="E3" s="24" t="s">
        <v>34</v>
      </c>
      <c r="F3" s="24" t="s">
        <v>35</v>
      </c>
      <c r="G3" s="24" t="s">
        <v>36</v>
      </c>
      <c r="H3" s="24" t="s">
        <v>81</v>
      </c>
      <c r="I3" s="24" t="s">
        <v>112</v>
      </c>
      <c r="J3" s="58" t="s">
        <v>39</v>
      </c>
      <c r="K3" s="58"/>
      <c r="L3" s="58"/>
      <c r="M3" s="58"/>
      <c r="N3" s="24" t="s">
        <v>40</v>
      </c>
      <c r="O3" s="24" t="s">
        <v>41</v>
      </c>
      <c r="P3" s="58" t="s">
        <v>42</v>
      </c>
      <c r="Q3" s="58"/>
      <c r="R3" s="58" t="s">
        <v>43</v>
      </c>
      <c r="S3" s="58"/>
      <c r="T3" s="24" t="s">
        <v>44</v>
      </c>
    </row>
    <row r="4" spans="1:20" s="25" customFormat="1" ht="30" customHeight="1">
      <c r="A4" s="18"/>
      <c r="B4" s="26"/>
      <c r="C4" s="18"/>
      <c r="D4" s="18"/>
      <c r="E4" s="18"/>
      <c r="F4" s="18"/>
      <c r="G4" s="18"/>
      <c r="H4" s="18"/>
      <c r="I4" s="18"/>
      <c r="J4" s="59" t="s">
        <v>45</v>
      </c>
      <c r="K4" s="59"/>
      <c r="L4" s="59"/>
      <c r="M4" s="24" t="s">
        <v>46</v>
      </c>
      <c r="N4" s="26"/>
      <c r="O4" s="18"/>
      <c r="P4" s="27" t="s">
        <v>47</v>
      </c>
      <c r="Q4" s="24" t="s">
        <v>48</v>
      </c>
      <c r="R4" s="24" t="s">
        <v>47</v>
      </c>
      <c r="S4" s="24" t="s">
        <v>48</v>
      </c>
      <c r="T4" s="18"/>
    </row>
    <row r="5" spans="1:20" s="25" customFormat="1">
      <c r="A5" s="18"/>
      <c r="B5" s="26"/>
      <c r="C5" s="18"/>
      <c r="D5" s="18"/>
      <c r="E5" s="18"/>
      <c r="F5" s="18"/>
      <c r="G5" s="18"/>
      <c r="H5" s="18"/>
      <c r="I5" s="18"/>
      <c r="J5" s="24" t="s">
        <v>49</v>
      </c>
      <c r="K5" s="24" t="s">
        <v>50</v>
      </c>
      <c r="L5" s="24" t="s">
        <v>51</v>
      </c>
      <c r="M5" s="18"/>
      <c r="N5" s="18"/>
      <c r="O5" s="18"/>
      <c r="P5" s="18"/>
      <c r="Q5" s="18"/>
      <c r="R5" s="18"/>
      <c r="S5" s="18"/>
      <c r="T5" s="18"/>
    </row>
    <row r="6" spans="1:20" s="25" customFormat="1">
      <c r="A6" s="28"/>
      <c r="B6" s="46" t="s">
        <v>52</v>
      </c>
      <c r="C6" s="28" t="s">
        <v>53</v>
      </c>
      <c r="D6" s="28" t="s">
        <v>54</v>
      </c>
      <c r="E6" s="28" t="s">
        <v>55</v>
      </c>
      <c r="F6" s="28" t="s">
        <v>56</v>
      </c>
      <c r="G6" s="28" t="s">
        <v>57</v>
      </c>
      <c r="H6" s="28" t="s">
        <v>58</v>
      </c>
      <c r="I6" s="28" t="s">
        <v>59</v>
      </c>
      <c r="J6" s="60" t="s">
        <v>60</v>
      </c>
      <c r="K6" s="60"/>
      <c r="L6" s="60"/>
      <c r="M6" s="60"/>
      <c r="N6" s="28" t="s">
        <v>61</v>
      </c>
      <c r="O6" s="28" t="s">
        <v>62</v>
      </c>
      <c r="P6" s="60" t="s">
        <v>63</v>
      </c>
      <c r="Q6" s="60"/>
      <c r="R6" s="60" t="s">
        <v>64</v>
      </c>
      <c r="S6" s="60"/>
      <c r="T6" s="28" t="s">
        <v>65</v>
      </c>
    </row>
    <row r="7" spans="1:20">
      <c r="A7" s="29" t="s">
        <v>84</v>
      </c>
      <c r="B7" s="42" t="s">
        <v>105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>
      <c r="A8" s="17" t="s">
        <v>86</v>
      </c>
      <c r="B8" s="42" t="s">
        <v>113</v>
      </c>
      <c r="C8" s="17"/>
      <c r="D8" s="17">
        <v>6</v>
      </c>
      <c r="E8" s="17">
        <v>5900</v>
      </c>
      <c r="F8" s="17">
        <v>0</v>
      </c>
      <c r="G8" s="17">
        <v>0</v>
      </c>
      <c r="H8" s="17">
        <f>E8</f>
        <v>5900</v>
      </c>
      <c r="I8" s="20">
        <f>SUM(H8/6655200*100)</f>
        <v>8.8652482269503549E-2</v>
      </c>
      <c r="J8" s="17">
        <f>H8</f>
        <v>5900</v>
      </c>
      <c r="K8" s="17">
        <v>0</v>
      </c>
      <c r="L8" s="17">
        <f t="shared" ref="L8:L15" si="0">+J8+K8</f>
        <v>5900</v>
      </c>
      <c r="M8" s="20">
        <f>SUM(L8/6655200*100)</f>
        <v>8.8652482269503549E-2</v>
      </c>
      <c r="N8" s="17">
        <v>0</v>
      </c>
      <c r="O8" s="20">
        <f>SUM((H8+N8)/6655200*100)</f>
        <v>8.8652482269503549E-2</v>
      </c>
      <c r="P8" s="17">
        <v>0</v>
      </c>
      <c r="Q8" s="20">
        <v>0</v>
      </c>
      <c r="R8" s="17" t="s">
        <v>70</v>
      </c>
      <c r="S8" s="17" t="s">
        <v>70</v>
      </c>
      <c r="T8" s="17">
        <v>0</v>
      </c>
    </row>
    <row r="9" spans="1:20">
      <c r="A9" s="17" t="s">
        <v>94</v>
      </c>
      <c r="B9" s="42" t="s">
        <v>114</v>
      </c>
      <c r="C9" s="17"/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20">
        <f t="shared" ref="I9:I15" si="1">SUM(H9/6655200*100)</f>
        <v>0</v>
      </c>
      <c r="J9" s="17">
        <f t="shared" ref="J9:J15" si="2">H9</f>
        <v>0</v>
      </c>
      <c r="K9" s="17">
        <v>0</v>
      </c>
      <c r="L9" s="17">
        <f t="shared" si="0"/>
        <v>0</v>
      </c>
      <c r="M9" s="20">
        <v>0</v>
      </c>
      <c r="N9" s="17">
        <v>0</v>
      </c>
      <c r="O9" s="20">
        <f t="shared" ref="O9:O15" si="3">SUM((H9+N9)/6655200*100)</f>
        <v>0</v>
      </c>
      <c r="P9" s="17">
        <v>0</v>
      </c>
      <c r="Q9" s="20">
        <v>0</v>
      </c>
      <c r="R9" s="17" t="s">
        <v>70</v>
      </c>
      <c r="S9" s="17" t="s">
        <v>70</v>
      </c>
      <c r="T9" s="17">
        <v>0</v>
      </c>
    </row>
    <row r="10" spans="1:20">
      <c r="A10" s="17" t="s">
        <v>96</v>
      </c>
      <c r="B10" s="42" t="s">
        <v>115</v>
      </c>
      <c r="C10" s="17"/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20">
        <f t="shared" si="1"/>
        <v>0</v>
      </c>
      <c r="J10" s="17">
        <f t="shared" si="2"/>
        <v>0</v>
      </c>
      <c r="K10" s="17">
        <v>0</v>
      </c>
      <c r="L10" s="17">
        <f t="shared" si="0"/>
        <v>0</v>
      </c>
      <c r="M10" s="20">
        <v>0</v>
      </c>
      <c r="N10" s="17">
        <v>0</v>
      </c>
      <c r="O10" s="20">
        <f t="shared" si="3"/>
        <v>0</v>
      </c>
      <c r="P10" s="17">
        <v>0</v>
      </c>
      <c r="Q10" s="20">
        <v>0</v>
      </c>
      <c r="R10" s="17" t="s">
        <v>70</v>
      </c>
      <c r="S10" s="17" t="s">
        <v>70</v>
      </c>
      <c r="T10" s="17">
        <v>0</v>
      </c>
    </row>
    <row r="11" spans="1:20" ht="30">
      <c r="A11" s="17" t="s">
        <v>98</v>
      </c>
      <c r="B11" s="42" t="s">
        <v>116</v>
      </c>
      <c r="C11" s="17"/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20">
        <f t="shared" si="1"/>
        <v>0</v>
      </c>
      <c r="J11" s="17">
        <f t="shared" si="2"/>
        <v>0</v>
      </c>
      <c r="K11" s="17">
        <v>0</v>
      </c>
      <c r="L11" s="17">
        <f t="shared" si="0"/>
        <v>0</v>
      </c>
      <c r="M11" s="20">
        <v>0</v>
      </c>
      <c r="N11" s="17">
        <v>0</v>
      </c>
      <c r="O11" s="20">
        <f t="shared" si="3"/>
        <v>0</v>
      </c>
      <c r="P11" s="17">
        <v>0</v>
      </c>
      <c r="Q11" s="20">
        <v>0</v>
      </c>
      <c r="R11" s="17" t="s">
        <v>70</v>
      </c>
      <c r="S11" s="17" t="s">
        <v>70</v>
      </c>
      <c r="T11" s="17">
        <v>0</v>
      </c>
    </row>
    <row r="12" spans="1:20">
      <c r="A12" s="17" t="s">
        <v>107</v>
      </c>
      <c r="B12" s="42" t="s">
        <v>117</v>
      </c>
      <c r="C12" s="17"/>
      <c r="D12" s="17">
        <v>4</v>
      </c>
      <c r="E12" s="17">
        <v>2800</v>
      </c>
      <c r="F12" s="17">
        <v>0</v>
      </c>
      <c r="G12" s="17">
        <v>0</v>
      </c>
      <c r="H12" s="17">
        <f>E12</f>
        <v>2800</v>
      </c>
      <c r="I12" s="20">
        <f t="shared" si="1"/>
        <v>4.207236446688304E-2</v>
      </c>
      <c r="J12" s="17">
        <f t="shared" si="2"/>
        <v>2800</v>
      </c>
      <c r="K12" s="17">
        <v>0</v>
      </c>
      <c r="L12" s="17">
        <f t="shared" si="0"/>
        <v>2800</v>
      </c>
      <c r="M12" s="20">
        <f>SUM(L12/6655200*100)</f>
        <v>4.207236446688304E-2</v>
      </c>
      <c r="N12" s="17">
        <v>0</v>
      </c>
      <c r="O12" s="20">
        <f t="shared" si="3"/>
        <v>4.207236446688304E-2</v>
      </c>
      <c r="P12" s="17">
        <v>0</v>
      </c>
      <c r="Q12" s="20">
        <v>0</v>
      </c>
      <c r="R12" s="17" t="s">
        <v>70</v>
      </c>
      <c r="S12" s="17" t="s">
        <v>70</v>
      </c>
      <c r="T12" s="17">
        <v>0</v>
      </c>
    </row>
    <row r="13" spans="1:20">
      <c r="A13" s="17" t="s">
        <v>118</v>
      </c>
      <c r="B13" s="42" t="s">
        <v>97</v>
      </c>
      <c r="C13" s="17"/>
      <c r="D13" s="17">
        <v>1</v>
      </c>
      <c r="E13" s="17">
        <v>600</v>
      </c>
      <c r="F13" s="17">
        <v>0</v>
      </c>
      <c r="G13" s="17">
        <v>0</v>
      </c>
      <c r="H13" s="17">
        <f>E13</f>
        <v>600</v>
      </c>
      <c r="I13" s="20">
        <f t="shared" si="1"/>
        <v>9.0155066714749377E-3</v>
      </c>
      <c r="J13" s="17">
        <f t="shared" si="2"/>
        <v>600</v>
      </c>
      <c r="K13" s="17">
        <v>0</v>
      </c>
      <c r="L13" s="17">
        <f t="shared" si="0"/>
        <v>600</v>
      </c>
      <c r="M13" s="20">
        <f>SUM(L13/6655200*100)</f>
        <v>9.0155066714749377E-3</v>
      </c>
      <c r="N13" s="17">
        <v>0</v>
      </c>
      <c r="O13" s="20">
        <f t="shared" si="3"/>
        <v>9.0155066714749377E-3</v>
      </c>
      <c r="P13" s="17">
        <v>0</v>
      </c>
      <c r="Q13" s="20">
        <v>0</v>
      </c>
      <c r="R13" s="17" t="s">
        <v>70</v>
      </c>
      <c r="S13" s="17" t="s">
        <v>70</v>
      </c>
      <c r="T13" s="17">
        <v>0</v>
      </c>
    </row>
    <row r="14" spans="1:20">
      <c r="A14" s="17" t="s">
        <v>119</v>
      </c>
      <c r="B14" s="42" t="s">
        <v>120</v>
      </c>
      <c r="C14" s="17"/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20">
        <f t="shared" si="1"/>
        <v>0</v>
      </c>
      <c r="J14" s="17">
        <f t="shared" si="2"/>
        <v>0</v>
      </c>
      <c r="K14" s="17">
        <v>0</v>
      </c>
      <c r="L14" s="17">
        <f t="shared" si="0"/>
        <v>0</v>
      </c>
      <c r="M14" s="20">
        <v>0</v>
      </c>
      <c r="N14" s="17">
        <v>0</v>
      </c>
      <c r="O14" s="20">
        <f t="shared" si="3"/>
        <v>0</v>
      </c>
      <c r="P14" s="17">
        <v>0</v>
      </c>
      <c r="Q14" s="20">
        <v>0</v>
      </c>
      <c r="R14" s="17" t="s">
        <v>70</v>
      </c>
      <c r="S14" s="17" t="s">
        <v>70</v>
      </c>
      <c r="T14" s="17">
        <v>0</v>
      </c>
    </row>
    <row r="15" spans="1:20" ht="30">
      <c r="A15" s="17" t="s">
        <v>121</v>
      </c>
      <c r="B15" s="42" t="s">
        <v>122</v>
      </c>
      <c r="C15" s="17"/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20">
        <f t="shared" si="1"/>
        <v>0</v>
      </c>
      <c r="J15" s="17">
        <f t="shared" si="2"/>
        <v>0</v>
      </c>
      <c r="K15" s="17">
        <v>0</v>
      </c>
      <c r="L15" s="17">
        <f t="shared" si="0"/>
        <v>0</v>
      </c>
      <c r="M15" s="20">
        <v>0</v>
      </c>
      <c r="N15" s="17">
        <v>0</v>
      </c>
      <c r="O15" s="20">
        <f t="shared" si="3"/>
        <v>0</v>
      </c>
      <c r="P15" s="17">
        <v>0</v>
      </c>
      <c r="Q15" s="20">
        <v>0</v>
      </c>
      <c r="R15" s="17" t="s">
        <v>70</v>
      </c>
      <c r="S15" s="17" t="s">
        <v>70</v>
      </c>
      <c r="T15" s="17">
        <v>0</v>
      </c>
    </row>
    <row r="16" spans="1:20">
      <c r="A16" s="17" t="s">
        <v>123</v>
      </c>
      <c r="B16" s="42" t="s">
        <v>99</v>
      </c>
      <c r="C16" s="17"/>
      <c r="D16" s="17"/>
      <c r="E16" s="17"/>
      <c r="F16" s="17"/>
      <c r="G16" s="17"/>
      <c r="H16" s="17"/>
      <c r="I16" s="20"/>
      <c r="J16" s="17"/>
      <c r="K16" s="17"/>
      <c r="L16" s="17"/>
      <c r="M16" s="20"/>
      <c r="N16" s="17"/>
      <c r="O16" s="20"/>
      <c r="P16" s="17"/>
      <c r="Q16" s="17"/>
      <c r="R16" s="17"/>
      <c r="S16" s="17"/>
      <c r="T16" s="17"/>
    </row>
    <row r="17" spans="1:20" s="25" customFormat="1">
      <c r="A17" s="18"/>
      <c r="B17" s="26" t="s">
        <v>124</v>
      </c>
      <c r="C17" s="18"/>
      <c r="D17" s="18">
        <f t="shared" ref="D17:P17" si="4">+D8+D9+D10+D11+D12+D13+D14+D15</f>
        <v>11</v>
      </c>
      <c r="E17" s="18">
        <f t="shared" si="4"/>
        <v>9300</v>
      </c>
      <c r="F17" s="18">
        <f t="shared" si="4"/>
        <v>0</v>
      </c>
      <c r="G17" s="18">
        <f t="shared" si="4"/>
        <v>0</v>
      </c>
      <c r="H17" s="18">
        <f t="shared" si="4"/>
        <v>9300</v>
      </c>
      <c r="I17" s="20">
        <f t="shared" si="4"/>
        <v>0.13974035340786153</v>
      </c>
      <c r="J17" s="18">
        <f t="shared" si="4"/>
        <v>9300</v>
      </c>
      <c r="K17" s="18">
        <f t="shared" si="4"/>
        <v>0</v>
      </c>
      <c r="L17" s="18">
        <f t="shared" si="4"/>
        <v>9300</v>
      </c>
      <c r="M17" s="20">
        <f>+M8+M9+M10+M11+M12+M13+M14+M15</f>
        <v>0.13974035340786153</v>
      </c>
      <c r="N17" s="18">
        <f t="shared" si="4"/>
        <v>0</v>
      </c>
      <c r="O17" s="20">
        <f t="shared" ref="O17:O19" si="5">SUM((H17+N17)/6655200*100)</f>
        <v>0.13974035340786153</v>
      </c>
      <c r="P17" s="18">
        <f t="shared" si="4"/>
        <v>0</v>
      </c>
      <c r="Q17" s="31">
        <v>0</v>
      </c>
      <c r="R17" s="18" t="s">
        <v>70</v>
      </c>
      <c r="S17" s="18" t="s">
        <v>70</v>
      </c>
      <c r="T17" s="18">
        <f>+T8+T9+T10+T11+T12+T13+T14+T15</f>
        <v>0</v>
      </c>
    </row>
    <row r="18" spans="1:20" ht="45">
      <c r="A18" s="29" t="s">
        <v>101</v>
      </c>
      <c r="B18" s="42" t="s">
        <v>125</v>
      </c>
      <c r="C18" s="17"/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20">
        <f t="shared" ref="I18" si="6">SUM(H18/6655200*100)</f>
        <v>0</v>
      </c>
      <c r="J18" s="17">
        <v>0</v>
      </c>
      <c r="K18" s="17">
        <v>0</v>
      </c>
      <c r="L18" s="17">
        <f>+J18+K18</f>
        <v>0</v>
      </c>
      <c r="M18" s="20">
        <f>SUM(L18/13310400*100)</f>
        <v>0</v>
      </c>
      <c r="N18" s="17">
        <v>0</v>
      </c>
      <c r="O18" s="20">
        <f t="shared" si="5"/>
        <v>0</v>
      </c>
      <c r="P18" s="17">
        <v>0</v>
      </c>
      <c r="Q18" s="20">
        <v>0</v>
      </c>
      <c r="R18" s="17" t="s">
        <v>70</v>
      </c>
      <c r="S18" s="17" t="s">
        <v>70</v>
      </c>
      <c r="T18" s="17">
        <v>0</v>
      </c>
    </row>
    <row r="19" spans="1:20" s="25" customFormat="1">
      <c r="A19" s="18"/>
      <c r="B19" s="26" t="s">
        <v>126</v>
      </c>
      <c r="C19" s="18"/>
      <c r="D19" s="18">
        <f t="shared" ref="D19:P19" si="7">+D18</f>
        <v>0</v>
      </c>
      <c r="E19" s="18">
        <f t="shared" si="7"/>
        <v>0</v>
      </c>
      <c r="F19" s="18">
        <f t="shared" si="7"/>
        <v>0</v>
      </c>
      <c r="G19" s="18">
        <f t="shared" si="7"/>
        <v>0</v>
      </c>
      <c r="H19" s="18">
        <f t="shared" si="7"/>
        <v>0</v>
      </c>
      <c r="I19" s="20">
        <f t="shared" si="7"/>
        <v>0</v>
      </c>
      <c r="J19" s="18">
        <f t="shared" si="7"/>
        <v>0</v>
      </c>
      <c r="K19" s="18">
        <f t="shared" si="7"/>
        <v>0</v>
      </c>
      <c r="L19" s="18">
        <f t="shared" si="7"/>
        <v>0</v>
      </c>
      <c r="M19" s="20">
        <f t="shared" si="7"/>
        <v>0</v>
      </c>
      <c r="N19" s="18">
        <f t="shared" si="7"/>
        <v>0</v>
      </c>
      <c r="O19" s="20">
        <f t="shared" si="5"/>
        <v>0</v>
      </c>
      <c r="P19" s="18">
        <f t="shared" si="7"/>
        <v>0</v>
      </c>
      <c r="Q19" s="31">
        <v>0</v>
      </c>
      <c r="R19" s="18" t="str">
        <f>+R18</f>
        <v>NA</v>
      </c>
      <c r="S19" s="18" t="str">
        <f>+S18</f>
        <v>NA</v>
      </c>
      <c r="T19" s="18">
        <f>+T18</f>
        <v>0</v>
      </c>
    </row>
    <row r="20" spans="1:20">
      <c r="A20" s="29" t="s">
        <v>127</v>
      </c>
      <c r="B20" s="42" t="s">
        <v>128</v>
      </c>
      <c r="C20" s="17"/>
      <c r="D20" s="17"/>
      <c r="E20" s="17"/>
      <c r="F20" s="17"/>
      <c r="G20" s="17"/>
      <c r="H20" s="17"/>
      <c r="I20" s="20"/>
      <c r="J20" s="17"/>
      <c r="K20" s="17"/>
      <c r="L20" s="17"/>
      <c r="M20" s="20"/>
      <c r="N20" s="17"/>
      <c r="O20" s="20"/>
      <c r="P20" s="17"/>
      <c r="Q20" s="17"/>
      <c r="R20" s="17"/>
      <c r="S20" s="17"/>
      <c r="T20" s="17"/>
    </row>
    <row r="21" spans="1:20" ht="45">
      <c r="A21" s="29" t="s">
        <v>86</v>
      </c>
      <c r="B21" s="42" t="s">
        <v>129</v>
      </c>
      <c r="C21" s="17"/>
      <c r="D21" s="17">
        <f>D43-D28-D22-D17</f>
        <v>10838</v>
      </c>
      <c r="E21" s="17">
        <f>E43-E17-E22-E28</f>
        <v>5475289</v>
      </c>
      <c r="F21" s="17">
        <v>0</v>
      </c>
      <c r="G21" s="17">
        <v>0</v>
      </c>
      <c r="H21" s="17">
        <f>E21</f>
        <v>5475289</v>
      </c>
      <c r="I21" s="20">
        <f>SUM(H21/6655200*100)</f>
        <v>82.270840846255552</v>
      </c>
      <c r="J21" s="17">
        <f>H21</f>
        <v>5475289</v>
      </c>
      <c r="K21" s="17">
        <v>0</v>
      </c>
      <c r="L21" s="17">
        <f t="shared" ref="L21:L23" si="8">+J21+K21</f>
        <v>5475289</v>
      </c>
      <c r="M21" s="20">
        <f>SUM(L21/6655200*100)</f>
        <v>82.270840846255552</v>
      </c>
      <c r="N21" s="17">
        <v>0</v>
      </c>
      <c r="O21" s="20">
        <f t="shared" ref="O21:O23" si="9">SUM((H21+N21)/6655200*100)</f>
        <v>82.270840846255552</v>
      </c>
      <c r="P21" s="17">
        <v>0</v>
      </c>
      <c r="Q21" s="20">
        <v>0</v>
      </c>
      <c r="R21" s="17" t="s">
        <v>70</v>
      </c>
      <c r="S21" s="17" t="s">
        <v>70</v>
      </c>
      <c r="T21" s="17">
        <f>F43-T22-T28-T17</f>
        <v>4998109</v>
      </c>
    </row>
    <row r="22" spans="1:20" ht="45">
      <c r="A22" s="17"/>
      <c r="B22" s="42" t="s">
        <v>130</v>
      </c>
      <c r="C22" s="17"/>
      <c r="D22" s="17">
        <v>1</v>
      </c>
      <c r="E22" s="17">
        <v>202500</v>
      </c>
      <c r="F22" s="17">
        <v>0</v>
      </c>
      <c r="G22" s="17">
        <v>0</v>
      </c>
      <c r="H22" s="17">
        <f>E22</f>
        <v>202500</v>
      </c>
      <c r="I22" s="20">
        <f>SUM(H22/6655200*100)</f>
        <v>3.042733501622791</v>
      </c>
      <c r="J22" s="17">
        <v>202500</v>
      </c>
      <c r="K22" s="17">
        <v>0</v>
      </c>
      <c r="L22" s="17">
        <f t="shared" si="8"/>
        <v>202500</v>
      </c>
      <c r="M22" s="20">
        <f t="shared" ref="M22:M23" si="10">SUM(L22/6655200*100)</f>
        <v>3.042733501622791</v>
      </c>
      <c r="N22" s="17">
        <v>0</v>
      </c>
      <c r="O22" s="20">
        <f t="shared" si="9"/>
        <v>3.042733501622791</v>
      </c>
      <c r="P22" s="17">
        <v>0</v>
      </c>
      <c r="Q22" s="20">
        <v>0</v>
      </c>
      <c r="R22" s="17" t="s">
        <v>70</v>
      </c>
      <c r="S22" s="17" t="s">
        <v>70</v>
      </c>
      <c r="T22" s="17">
        <v>202500</v>
      </c>
    </row>
    <row r="23" spans="1:20" ht="30">
      <c r="A23" s="17"/>
      <c r="B23" s="42" t="s">
        <v>156</v>
      </c>
      <c r="C23" s="17"/>
      <c r="D23" s="17">
        <f>D22</f>
        <v>1</v>
      </c>
      <c r="E23" s="17">
        <f>E22</f>
        <v>202500</v>
      </c>
      <c r="F23" s="17">
        <v>0</v>
      </c>
      <c r="G23" s="17">
        <v>0</v>
      </c>
      <c r="H23" s="17">
        <f>H22</f>
        <v>202500</v>
      </c>
      <c r="I23" s="20">
        <f>I22</f>
        <v>3.042733501622791</v>
      </c>
      <c r="J23" s="17">
        <f>H23</f>
        <v>202500</v>
      </c>
      <c r="K23" s="17">
        <v>0</v>
      </c>
      <c r="L23" s="17">
        <f t="shared" si="8"/>
        <v>202500</v>
      </c>
      <c r="M23" s="20">
        <f t="shared" si="10"/>
        <v>3.042733501622791</v>
      </c>
      <c r="N23" s="17">
        <v>0</v>
      </c>
      <c r="O23" s="20">
        <f t="shared" si="9"/>
        <v>3.042733501622791</v>
      </c>
      <c r="P23" s="17">
        <v>0</v>
      </c>
      <c r="Q23" s="20">
        <f>SUM(P23/H23*100)</f>
        <v>0</v>
      </c>
      <c r="R23" s="17" t="s">
        <v>70</v>
      </c>
      <c r="S23" s="17" t="s">
        <v>70</v>
      </c>
      <c r="T23" s="17">
        <v>202500</v>
      </c>
    </row>
    <row r="24" spans="1:20">
      <c r="A24" s="17"/>
      <c r="B24" s="42"/>
      <c r="C24" s="17"/>
      <c r="D24" s="17"/>
      <c r="E24" s="17"/>
      <c r="F24" s="17"/>
      <c r="G24" s="17"/>
      <c r="H24" s="17"/>
      <c r="I24" s="20"/>
      <c r="J24" s="17"/>
      <c r="K24" s="17"/>
      <c r="L24" s="17"/>
      <c r="M24" s="20"/>
      <c r="N24" s="17"/>
      <c r="O24" s="20"/>
      <c r="P24" s="17"/>
      <c r="Q24" s="17"/>
      <c r="R24" s="17"/>
      <c r="S24" s="17"/>
      <c r="T24" s="17"/>
    </row>
    <row r="25" spans="1:20">
      <c r="A25" s="17" t="s">
        <v>94</v>
      </c>
      <c r="B25" s="42" t="s">
        <v>131</v>
      </c>
      <c r="C25" s="17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20">
        <f t="shared" ref="I25:I27" si="11">SUM(H25/6655200*100)</f>
        <v>0</v>
      </c>
      <c r="J25" s="17">
        <v>0</v>
      </c>
      <c r="K25" s="17">
        <v>0</v>
      </c>
      <c r="L25" s="17">
        <f>+J25+K25</f>
        <v>0</v>
      </c>
      <c r="M25" s="20">
        <f>SUM(L25/13310400*100)</f>
        <v>0</v>
      </c>
      <c r="N25" s="17">
        <v>0</v>
      </c>
      <c r="O25" s="20">
        <f t="shared" ref="O25:O27" si="12">SUM((H25+N25)/6655200*100)</f>
        <v>0</v>
      </c>
      <c r="P25" s="17">
        <v>0</v>
      </c>
      <c r="Q25" s="20">
        <v>0</v>
      </c>
      <c r="R25" s="17" t="s">
        <v>70</v>
      </c>
      <c r="S25" s="17" t="s">
        <v>70</v>
      </c>
      <c r="T25" s="17">
        <v>0</v>
      </c>
    </row>
    <row r="26" spans="1:20">
      <c r="A26" s="17" t="s">
        <v>96</v>
      </c>
      <c r="B26" s="42" t="s">
        <v>132</v>
      </c>
      <c r="C26" s="17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20">
        <f t="shared" si="11"/>
        <v>0</v>
      </c>
      <c r="J26" s="17">
        <v>0</v>
      </c>
      <c r="K26" s="17">
        <v>0</v>
      </c>
      <c r="L26" s="17">
        <f>+J26+K26</f>
        <v>0</v>
      </c>
      <c r="M26" s="20">
        <f>SUM(L26/13310400*100)</f>
        <v>0</v>
      </c>
      <c r="N26" s="17">
        <v>0</v>
      </c>
      <c r="O26" s="20">
        <f t="shared" si="12"/>
        <v>0</v>
      </c>
      <c r="P26" s="17">
        <v>0</v>
      </c>
      <c r="Q26" s="20">
        <v>0</v>
      </c>
      <c r="R26" s="17" t="s">
        <v>70</v>
      </c>
      <c r="S26" s="17" t="s">
        <v>70</v>
      </c>
      <c r="T26" s="17">
        <v>0</v>
      </c>
    </row>
    <row r="27" spans="1:20" ht="30">
      <c r="A27" s="17" t="s">
        <v>98</v>
      </c>
      <c r="B27" s="42" t="s">
        <v>133</v>
      </c>
      <c r="C27" s="17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20">
        <f t="shared" si="11"/>
        <v>0</v>
      </c>
      <c r="J27" s="17">
        <v>0</v>
      </c>
      <c r="K27" s="17">
        <v>0</v>
      </c>
      <c r="L27" s="17">
        <f>+J27+K27</f>
        <v>0</v>
      </c>
      <c r="M27" s="20">
        <f>SUM(L27/13310400*100)</f>
        <v>0</v>
      </c>
      <c r="N27" s="17">
        <v>0</v>
      </c>
      <c r="O27" s="20">
        <f t="shared" si="12"/>
        <v>0</v>
      </c>
      <c r="P27" s="17">
        <v>0</v>
      </c>
      <c r="Q27" s="20">
        <v>0</v>
      </c>
      <c r="R27" s="17" t="s">
        <v>70</v>
      </c>
      <c r="S27" s="17" t="s">
        <v>70</v>
      </c>
      <c r="T27" s="17">
        <v>0</v>
      </c>
    </row>
    <row r="28" spans="1:20">
      <c r="A28" s="17" t="s">
        <v>107</v>
      </c>
      <c r="B28" s="42" t="s">
        <v>99</v>
      </c>
      <c r="C28" s="17"/>
      <c r="D28" s="17">
        <v>330</v>
      </c>
      <c r="E28" s="17">
        <v>656716</v>
      </c>
      <c r="F28" s="17">
        <v>0</v>
      </c>
      <c r="G28" s="17">
        <v>0</v>
      </c>
      <c r="H28" s="17">
        <f>E28</f>
        <v>656716</v>
      </c>
      <c r="I28" s="20">
        <f>SUM(H28/6655200*100)</f>
        <v>9.8677124654405581</v>
      </c>
      <c r="J28" s="17">
        <f>H28</f>
        <v>656716</v>
      </c>
      <c r="K28" s="17">
        <v>0</v>
      </c>
      <c r="L28" s="17">
        <f t="shared" ref="L28" si="13">+J28+K28</f>
        <v>656716</v>
      </c>
      <c r="M28" s="20">
        <f>I28</f>
        <v>9.8677124654405581</v>
      </c>
      <c r="N28" s="17">
        <v>0</v>
      </c>
      <c r="O28" s="20">
        <f>M28</f>
        <v>9.8677124654405581</v>
      </c>
      <c r="P28" s="17">
        <v>0</v>
      </c>
      <c r="Q28" s="20">
        <v>0</v>
      </c>
      <c r="R28" s="17" t="s">
        <v>70</v>
      </c>
      <c r="S28" s="17" t="s">
        <v>70</v>
      </c>
      <c r="T28" s="17">
        <v>490721</v>
      </c>
    </row>
    <row r="29" spans="1:20" s="25" customFormat="1">
      <c r="A29" s="18"/>
      <c r="B29" s="26" t="s">
        <v>134</v>
      </c>
      <c r="C29" s="18"/>
      <c r="D29" s="18">
        <f>D21+D22+D28</f>
        <v>11169</v>
      </c>
      <c r="E29" s="18">
        <f>E21+E22+E28</f>
        <v>6334505</v>
      </c>
      <c r="F29" s="18">
        <v>0</v>
      </c>
      <c r="G29" s="18">
        <v>0</v>
      </c>
      <c r="H29" s="18">
        <f t="shared" ref="H29:Q29" si="14">H21+H22+H28</f>
        <v>6334505</v>
      </c>
      <c r="I29" s="34">
        <f t="shared" si="14"/>
        <v>95.181286813318906</v>
      </c>
      <c r="J29" s="18">
        <f t="shared" si="14"/>
        <v>6334505</v>
      </c>
      <c r="K29" s="18">
        <f t="shared" si="14"/>
        <v>0</v>
      </c>
      <c r="L29" s="18">
        <f t="shared" si="14"/>
        <v>6334505</v>
      </c>
      <c r="M29" s="34">
        <f t="shared" si="14"/>
        <v>95.181286813318906</v>
      </c>
      <c r="N29" s="18">
        <f t="shared" si="14"/>
        <v>0</v>
      </c>
      <c r="O29" s="34">
        <f t="shared" si="14"/>
        <v>95.181286813318906</v>
      </c>
      <c r="P29" s="18">
        <f t="shared" si="14"/>
        <v>0</v>
      </c>
      <c r="Q29" s="18">
        <f t="shared" si="14"/>
        <v>0</v>
      </c>
      <c r="R29" s="17" t="s">
        <v>70</v>
      </c>
      <c r="S29" s="17" t="s">
        <v>70</v>
      </c>
      <c r="T29" s="18">
        <f>T21+T22+T28</f>
        <v>5691330</v>
      </c>
    </row>
    <row r="30" spans="1:20" s="25" customFormat="1" ht="30">
      <c r="A30" s="18"/>
      <c r="B30" s="26" t="s">
        <v>135</v>
      </c>
      <c r="C30" s="18"/>
      <c r="D30" s="18">
        <f>+D17+D19+D29</f>
        <v>11180</v>
      </c>
      <c r="E30" s="18">
        <f>+E17+E19+E29</f>
        <v>6343805</v>
      </c>
      <c r="F30" s="18">
        <f t="shared" ref="F30:T30" si="15">+F17+F19+F29</f>
        <v>0</v>
      </c>
      <c r="G30" s="18">
        <f t="shared" si="15"/>
        <v>0</v>
      </c>
      <c r="H30" s="18">
        <f t="shared" si="15"/>
        <v>6343805</v>
      </c>
      <c r="I30" s="34">
        <f t="shared" si="15"/>
        <v>95.321027166726765</v>
      </c>
      <c r="J30" s="18">
        <f t="shared" si="15"/>
        <v>6343805</v>
      </c>
      <c r="K30" s="18">
        <f t="shared" si="15"/>
        <v>0</v>
      </c>
      <c r="L30" s="18">
        <f t="shared" si="15"/>
        <v>6343805</v>
      </c>
      <c r="M30" s="34">
        <f t="shared" si="15"/>
        <v>95.321027166726765</v>
      </c>
      <c r="N30" s="18">
        <f t="shared" si="15"/>
        <v>0</v>
      </c>
      <c r="O30" s="34">
        <f t="shared" si="15"/>
        <v>95.321027166726765</v>
      </c>
      <c r="P30" s="18">
        <f t="shared" si="15"/>
        <v>0</v>
      </c>
      <c r="Q30" s="18">
        <f t="shared" si="15"/>
        <v>0</v>
      </c>
      <c r="R30" s="17" t="s">
        <v>70</v>
      </c>
      <c r="S30" s="17" t="s">
        <v>70</v>
      </c>
      <c r="T30" s="18">
        <f t="shared" si="15"/>
        <v>5691330</v>
      </c>
    </row>
    <row r="37" spans="2:6" hidden="1"/>
    <row r="38" spans="2:6" hidden="1">
      <c r="E38" s="30" t="s">
        <v>158</v>
      </c>
      <c r="F38" s="30" t="s">
        <v>159</v>
      </c>
    </row>
    <row r="39" spans="2:6" hidden="1">
      <c r="B39" s="47" t="s">
        <v>51</v>
      </c>
      <c r="D39" s="30">
        <v>11195</v>
      </c>
      <c r="E39" s="30">
        <v>6655200</v>
      </c>
      <c r="F39" s="30">
        <v>5964225</v>
      </c>
    </row>
    <row r="40" spans="2:6" hidden="1"/>
    <row r="41" spans="2:6" hidden="1">
      <c r="B41" s="47" t="s">
        <v>160</v>
      </c>
      <c r="D41" s="30">
        <v>15</v>
      </c>
      <c r="E41" s="30">
        <v>311395</v>
      </c>
      <c r="F41" s="30">
        <v>272895</v>
      </c>
    </row>
    <row r="42" spans="2:6" hidden="1"/>
    <row r="43" spans="2:6" hidden="1">
      <c r="B43" s="47" t="s">
        <v>161</v>
      </c>
      <c r="D43" s="30">
        <f>D39-D41</f>
        <v>11180</v>
      </c>
      <c r="E43" s="30">
        <f t="shared" ref="E43:F43" si="16">E39-E41</f>
        <v>6343805</v>
      </c>
      <c r="F43" s="30">
        <f t="shared" si="16"/>
        <v>5691330</v>
      </c>
    </row>
    <row r="44" spans="2:6" hidden="1"/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3" footer="0.3"/>
  <pageSetup scale="3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D20" sqref="D20"/>
    </sheetView>
  </sheetViews>
  <sheetFormatPr defaultRowHeight="15"/>
  <cols>
    <col min="1" max="1" width="10.7109375" customWidth="1"/>
    <col min="2" max="2" width="45.7109375" customWidth="1"/>
    <col min="3" max="3" width="12.7109375" customWidth="1"/>
    <col min="4" max="8" width="16.7109375" customWidth="1"/>
    <col min="9" max="13" width="12.7109375" customWidth="1"/>
    <col min="14" max="15" width="20.7109375" customWidth="1"/>
    <col min="16" max="18" width="12.7109375" customWidth="1"/>
    <col min="19" max="20" width="16.7109375" customWidth="1"/>
  </cols>
  <sheetData>
    <row r="1" spans="1:20" s="6" customFormat="1" ht="15.75">
      <c r="A1" s="6" t="s">
        <v>136</v>
      </c>
    </row>
    <row r="3" spans="1:20" s="5" customFormat="1" ht="90">
      <c r="A3" s="7" t="s">
        <v>30</v>
      </c>
      <c r="B3" s="7" t="s">
        <v>79</v>
      </c>
      <c r="C3" s="7" t="s">
        <v>80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81</v>
      </c>
      <c r="I3" s="7" t="s">
        <v>112</v>
      </c>
      <c r="J3" s="56" t="s">
        <v>39</v>
      </c>
      <c r="K3" s="56"/>
      <c r="L3" s="56"/>
      <c r="M3" s="56"/>
      <c r="N3" s="7" t="s">
        <v>40</v>
      </c>
      <c r="O3" s="7" t="s">
        <v>41</v>
      </c>
      <c r="P3" s="56" t="s">
        <v>42</v>
      </c>
      <c r="Q3" s="56"/>
      <c r="R3" s="56" t="s">
        <v>43</v>
      </c>
      <c r="S3" s="56"/>
      <c r="T3" s="7" t="s">
        <v>44</v>
      </c>
    </row>
    <row r="4" spans="1:20" s="5" customFormat="1" ht="30" customHeight="1">
      <c r="A4" s="9"/>
      <c r="B4" s="9"/>
      <c r="C4" s="9"/>
      <c r="D4" s="9"/>
      <c r="E4" s="9"/>
      <c r="F4" s="9"/>
      <c r="G4" s="9"/>
      <c r="H4" s="9"/>
      <c r="I4" s="9"/>
      <c r="J4" s="55" t="s">
        <v>45</v>
      </c>
      <c r="K4" s="55"/>
      <c r="L4" s="55"/>
      <c r="M4" s="7" t="s">
        <v>46</v>
      </c>
      <c r="N4" s="13"/>
      <c r="O4" s="9"/>
      <c r="P4" s="8" t="s">
        <v>47</v>
      </c>
      <c r="Q4" s="7" t="s">
        <v>48</v>
      </c>
      <c r="R4" s="7" t="s">
        <v>47</v>
      </c>
      <c r="S4" s="7" t="s">
        <v>48</v>
      </c>
      <c r="T4" s="9"/>
    </row>
    <row r="5" spans="1:20" s="5" customFormat="1">
      <c r="A5" s="9"/>
      <c r="B5" s="9"/>
      <c r="C5" s="9"/>
      <c r="D5" s="9"/>
      <c r="E5" s="9"/>
      <c r="F5" s="9"/>
      <c r="G5" s="9"/>
      <c r="H5" s="9"/>
      <c r="I5" s="9"/>
      <c r="J5" s="7" t="s">
        <v>49</v>
      </c>
      <c r="K5" s="7" t="s">
        <v>50</v>
      </c>
      <c r="L5" s="7" t="s">
        <v>51</v>
      </c>
      <c r="M5" s="9"/>
      <c r="N5" s="9"/>
      <c r="O5" s="9"/>
      <c r="P5" s="9"/>
      <c r="Q5" s="9"/>
      <c r="R5" s="9"/>
      <c r="S5" s="9"/>
      <c r="T5" s="9"/>
    </row>
    <row r="6" spans="1:20" s="5" customFormat="1">
      <c r="A6" s="14"/>
      <c r="B6" s="14" t="s">
        <v>52</v>
      </c>
      <c r="C6" s="14" t="s">
        <v>53</v>
      </c>
      <c r="D6" s="14" t="s">
        <v>54</v>
      </c>
      <c r="E6" s="14" t="s">
        <v>55</v>
      </c>
      <c r="F6" s="14" t="s">
        <v>56</v>
      </c>
      <c r="G6" s="14" t="s">
        <v>57</v>
      </c>
      <c r="H6" s="14" t="s">
        <v>58</v>
      </c>
      <c r="I6" s="14" t="s">
        <v>59</v>
      </c>
      <c r="J6" s="57" t="s">
        <v>60</v>
      </c>
      <c r="K6" s="57"/>
      <c r="L6" s="57"/>
      <c r="M6" s="57"/>
      <c r="N6" s="14" t="s">
        <v>61</v>
      </c>
      <c r="O6" s="14" t="s">
        <v>62</v>
      </c>
      <c r="P6" s="57" t="s">
        <v>63</v>
      </c>
      <c r="Q6" s="57"/>
      <c r="R6" s="57" t="s">
        <v>64</v>
      </c>
      <c r="S6" s="57"/>
      <c r="T6" s="14" t="s">
        <v>65</v>
      </c>
    </row>
    <row r="7" spans="1:20">
      <c r="A7" s="4" t="s">
        <v>84</v>
      </c>
      <c r="B7" s="3" t="s">
        <v>137</v>
      </c>
      <c r="C7" s="3"/>
      <c r="D7" s="3">
        <v>0</v>
      </c>
      <c r="E7" s="3">
        <v>0</v>
      </c>
      <c r="F7" s="3">
        <v>0</v>
      </c>
      <c r="G7" s="3">
        <v>0</v>
      </c>
      <c r="H7" s="3">
        <v>0</v>
      </c>
      <c r="I7" s="11">
        <f>SUM(H7/13310400*100)</f>
        <v>0</v>
      </c>
      <c r="J7" s="3">
        <v>0</v>
      </c>
      <c r="K7" s="3">
        <v>0</v>
      </c>
      <c r="L7" s="3">
        <f>+J7+K7</f>
        <v>0</v>
      </c>
      <c r="M7" s="11">
        <f>SUM(L7/13310400*100)</f>
        <v>0</v>
      </c>
      <c r="N7" s="3">
        <v>0</v>
      </c>
      <c r="O7" s="11">
        <f>SUM((H7+N7)/13310400*100)</f>
        <v>0</v>
      </c>
      <c r="P7" s="3">
        <v>0</v>
      </c>
      <c r="Q7" s="11">
        <v>0</v>
      </c>
      <c r="R7" s="3" t="s">
        <v>70</v>
      </c>
      <c r="S7" s="3" t="s">
        <v>70</v>
      </c>
      <c r="T7" s="3">
        <v>0</v>
      </c>
    </row>
    <row r="8" spans="1:20">
      <c r="A8" s="4" t="s">
        <v>101</v>
      </c>
      <c r="B8" s="3" t="s">
        <v>138</v>
      </c>
      <c r="C8" s="3"/>
      <c r="D8" s="3">
        <v>0</v>
      </c>
      <c r="E8" s="3">
        <v>0</v>
      </c>
      <c r="F8" s="3">
        <v>0</v>
      </c>
      <c r="G8" s="3">
        <v>0</v>
      </c>
      <c r="H8" s="3">
        <v>0</v>
      </c>
      <c r="I8" s="11">
        <f>SUM(H8/13310400*100)</f>
        <v>0</v>
      </c>
      <c r="J8" s="3">
        <v>0</v>
      </c>
      <c r="K8" s="3">
        <v>0</v>
      </c>
      <c r="L8" s="3">
        <f>+J8+K8</f>
        <v>0</v>
      </c>
      <c r="M8" s="11">
        <f>SUM(L8/13310400*100)</f>
        <v>0</v>
      </c>
      <c r="N8" s="3">
        <v>0</v>
      </c>
      <c r="O8" s="11">
        <f>SUM((H8+N8)/13310400*100)</f>
        <v>0</v>
      </c>
      <c r="P8" s="3">
        <v>0</v>
      </c>
      <c r="Q8" s="11">
        <v>0</v>
      </c>
      <c r="R8" s="3" t="s">
        <v>70</v>
      </c>
      <c r="S8" s="3" t="s">
        <v>70</v>
      </c>
      <c r="T8" s="3">
        <v>0</v>
      </c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5" customFormat="1">
      <c r="A10" s="9"/>
      <c r="B10" s="9" t="s">
        <v>139</v>
      </c>
      <c r="C10" s="9"/>
      <c r="D10" s="9">
        <f t="shared" ref="D10:Q10" si="0">+D7+D8</f>
        <v>0</v>
      </c>
      <c r="E10" s="9">
        <f t="shared" si="0"/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  <c r="I10" s="12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12">
        <f t="shared" si="0"/>
        <v>0</v>
      </c>
      <c r="N10" s="9">
        <f t="shared" si="0"/>
        <v>0</v>
      </c>
      <c r="O10" s="12">
        <f t="shared" si="0"/>
        <v>0</v>
      </c>
      <c r="P10" s="9">
        <f t="shared" si="0"/>
        <v>0</v>
      </c>
      <c r="Q10" s="12">
        <f t="shared" si="0"/>
        <v>0</v>
      </c>
      <c r="R10" s="9"/>
      <c r="S10" s="9"/>
      <c r="T10" s="9">
        <f>+T7+T8</f>
        <v>0</v>
      </c>
    </row>
  </sheetData>
  <mergeCells count="7">
    <mergeCell ref="J3:M3"/>
    <mergeCell ref="P3:Q3"/>
    <mergeCell ref="R3:S3"/>
    <mergeCell ref="J4:L4"/>
    <mergeCell ref="J6:M6"/>
    <mergeCell ref="P6:Q6"/>
    <mergeCell ref="R6:S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10" workbookViewId="0">
      <selection activeCell="E36" sqref="E36"/>
    </sheetView>
  </sheetViews>
  <sheetFormatPr defaultRowHeight="15"/>
  <cols>
    <col min="1" max="1" width="50.7109375" customWidth="1"/>
    <col min="2" max="3" width="20.7109375" customWidth="1"/>
    <col min="5" max="5" width="20.7109375" customWidth="1"/>
  </cols>
  <sheetData>
    <row r="1" spans="1:4" s="6" customFormat="1" ht="15.75">
      <c r="A1" s="15" t="s">
        <v>140</v>
      </c>
      <c r="B1" s="15"/>
      <c r="C1" s="15"/>
      <c r="D1" s="15"/>
    </row>
    <row r="2" spans="1:4">
      <c r="A2" s="3" t="s">
        <v>141</v>
      </c>
      <c r="B2" s="3" t="s">
        <v>142</v>
      </c>
      <c r="C2" s="3" t="s">
        <v>143</v>
      </c>
      <c r="D2" s="3" t="s">
        <v>144</v>
      </c>
    </row>
    <row r="3" spans="1:4">
      <c r="A3" s="3"/>
      <c r="B3" s="3"/>
      <c r="C3" s="3"/>
      <c r="D3" s="3"/>
    </row>
    <row r="4" spans="1:4" s="5" customFormat="1">
      <c r="A4" s="9" t="s">
        <v>77</v>
      </c>
      <c r="B4" s="9"/>
      <c r="C4" s="9">
        <f>SUM(C2:C3)</f>
        <v>0</v>
      </c>
      <c r="D4" s="9">
        <f>SUM(D2:D3)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sqref="A1:B2"/>
    </sheetView>
  </sheetViews>
  <sheetFormatPr defaultRowHeight="15"/>
  <cols>
    <col min="1" max="2" width="50.7109375" customWidth="1"/>
  </cols>
  <sheetData>
    <row r="1" spans="1:2" s="6" customFormat="1" ht="15.75">
      <c r="A1" s="61" t="s">
        <v>145</v>
      </c>
      <c r="B1" s="61"/>
    </row>
    <row r="2" spans="1:2">
      <c r="A2" s="3" t="s">
        <v>33</v>
      </c>
      <c r="B2" s="3" t="s">
        <v>143</v>
      </c>
    </row>
  </sheetData>
  <mergeCells count="1">
    <mergeCell ref="A1:B1"/>
  </mergeCells>
  <pageMargins left="1.3888888888888888E-2" right="0.20833333333333334" top="0.83333333333333337" bottom="0.41666666666666669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Declaration</vt:lpstr>
      <vt:lpstr>Table-I Summary Statement</vt:lpstr>
      <vt:lpstr>Table-II Promoter Shareholding</vt:lpstr>
      <vt:lpstr>Table-III Public Shareholding</vt:lpstr>
      <vt:lpstr>Table-IV NP-NP Shareholding</vt:lpstr>
      <vt:lpstr>Table-IIIA Person in Concert</vt:lpstr>
      <vt:lpstr>Table-IIIB Unclaimed Details</vt:lpstr>
      <vt:lpstr>Declaration!Print_Titles</vt:lpstr>
      <vt:lpstr>'Table-IIIB Unclaimed Details'!Print_Titles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srinivas.b</dc:creator>
  <cp:lastModifiedBy>sir</cp:lastModifiedBy>
  <cp:lastPrinted>2017-11-26T10:24:05Z</cp:lastPrinted>
  <dcterms:created xsi:type="dcterms:W3CDTF">2017-01-07T07:37:08Z</dcterms:created>
  <dcterms:modified xsi:type="dcterms:W3CDTF">2018-09-10T04:29:25Z</dcterms:modified>
</cp:coreProperties>
</file>